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505" windowHeight="750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'BoQ1'!$A$11:$BC$89</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'BoQ1'!$A$1:$BC$89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<sst xmlns="http://schemas.openxmlformats.org/spreadsheetml/2006/main" count="516" uniqueCount="175">
  <si>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</si>
  <si>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</si>
  <si>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</si>
  <si>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</si>
  <si>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</si>
  <si>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</si>
  <si>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</si>
  <si>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</si>
  <si>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</si>
  <si>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</si>
  <si>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</si>
  <si>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</si>
  <si>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</si>
  <si>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</si>
  <si>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</si>
  <si>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</si>
  <si>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</si>
  <si>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</si>
  <si>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</si>
  <si>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</si>
  <si>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</si>
  <si>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</si>
  <si>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</si>
  <si>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</si>
  <si>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</si>
  <si>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</si>
  <si>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</si>
  <si>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</si>
  <si>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</si>
  <si>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</si>
  <si>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</si>
  <si>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</si>
  <si>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</si>
  <si>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</si>
  <si>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</si>
  <si>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</si>
  <si>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</si>
  <si>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</si>
  <si>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</si>
  <si>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</si>
  <si>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</si>
  <si>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</si>
  <si>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</si>
  <si>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no.2</t>
  </si>
  <si>
    <t>item no.3</t>
  </si>
  <si>
    <r>
      <t xml:space="preserve">TOTAL AMOUNT  
           in
     </t>
    </r>
    <r>
      <rPr>
        <b/>
        <sz val="11"/>
        <color indexed="10"/>
        <rFont val="Arial"/>
        <family val="2"/>
      </rPr>
      <t xml:space="preserve"> Rs.      P</t>
    </r>
  </si>
  <si>
    <t>sqm</t>
  </si>
  <si>
    <t>FINISHING</t>
  </si>
  <si>
    <t>cum</t>
  </si>
  <si>
    <t>item no.1</t>
  </si>
  <si>
    <t>Tender Inviting Authority: DOIP, IIT Kanpur</t>
  </si>
  <si>
    <t>EARTH WORK</t>
  </si>
  <si>
    <t>FLOORING</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</si>
  <si>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</si>
  <si>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</si>
  <si>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Cement concrete pavement with 1:2:4 (1 cement : 2 coarse sand : 4 graded stone aggregate 20 mm nominal size), including finishing complete.</t>
  </si>
  <si>
    <t>Providing and fixing glass strips in joints of terrazo/ cement concrete floors.</t>
  </si>
  <si>
    <t>40 mm wide and 4 mm thick</t>
  </si>
  <si>
    <t>metre</t>
  </si>
  <si>
    <t>CEMENT CONCRETE (CAST IN SITU)</t>
  </si>
  <si>
    <t>MASONRY WORK</t>
  </si>
  <si>
    <t>Brick work with common burnt clay F.P.S. (non modular) bricks of class designation 7.5 in foundation and plinth in:</t>
  </si>
  <si>
    <t>Cement mortar 1:6 (1 cement : 6 coarse sand)</t>
  </si>
  <si>
    <t>STEEL WORK</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</si>
  <si>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</si>
  <si>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</si>
  <si>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ROOFING</t>
  </si>
  <si>
    <t>12 mm cement plaster of mix :</t>
  </si>
  <si>
    <t>1:6 (1 cement: 6 coarse sand)</t>
  </si>
  <si>
    <t>15 mm cement plaster on rough side of single or half brick wall of mix:</t>
  </si>
  <si>
    <t>Two or more coats on new work</t>
  </si>
  <si>
    <t>Painting with synthetic enamel paint of approved brand and manufacture to give an even shade :</t>
  </si>
  <si>
    <t>each</t>
  </si>
  <si>
    <t>kg</t>
  </si>
  <si>
    <t>item no.4</t>
  </si>
  <si>
    <t>item no.5</t>
  </si>
  <si>
    <t>item no.6</t>
  </si>
  <si>
    <t>item no.7</t>
  </si>
  <si>
    <t>item no.8</t>
  </si>
  <si>
    <t>item no.9</t>
  </si>
  <si>
    <t>item no.10</t>
  </si>
  <si>
    <t>item no.11</t>
  </si>
  <si>
    <t>item no.12</t>
  </si>
  <si>
    <t>item no.13</t>
  </si>
  <si>
    <t>item no.14</t>
  </si>
  <si>
    <t>item no.15</t>
  </si>
  <si>
    <t>item no.16</t>
  </si>
  <si>
    <t>item no.17</t>
  </si>
  <si>
    <t>item no.18</t>
  </si>
  <si>
    <t>item no.19</t>
  </si>
  <si>
    <t>item no.20</t>
  </si>
  <si>
    <t>item no.21</t>
  </si>
  <si>
    <t>item no.22</t>
  </si>
  <si>
    <t>item no.23</t>
  </si>
  <si>
    <t>item no.24</t>
  </si>
  <si>
    <t>item no.25</t>
  </si>
  <si>
    <t>item no.26</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</si>
  <si>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</si>
  <si>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</si>
  <si>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</si>
  <si>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</si>
  <si>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</si>
  <si>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</si>
  <si>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</si>
  <si>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</si>
  <si>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</si>
  <si>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</si>
  <si>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</si>
  <si>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</si>
  <si>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</si>
  <si>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</si>
  <si>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</si>
  <si>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</si>
  <si>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</si>
  <si>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</si>
  <si>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</si>
  <si>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</si>
  <si>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</si>
  <si>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</si>
  <si>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</si>
  <si>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</si>
  <si>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</si>
  <si>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</si>
  <si>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CUM</t>
  </si>
  <si>
    <t>Earth work in surface excavation not exceeding 30 cm in depth but exceeding 1.5 m in width as well as 10 sqm on plan including getting out and disposal of excavated earth upto 50 m and lift upto 1.5 m, as directed by Engineer-in- Charge:</t>
  </si>
  <si>
    <t>All kinds of soil</t>
  </si>
  <si>
    <t>Earth  work  in  excavation  by  mechanical  means  (Hydraulic  excavator)/manual means over areas (exceeding 30 cm in depth, 1.5 m in width as well as 10 sqm on plan) including getting out and disposal of excavated earth lead upto 50 m and for all lift, as directed by Engineer-in-charge.</t>
  </si>
  <si>
    <t>Excavating trenches of required width for pipes, cables, etc including excavation for sockets, and dressing of sides, by mechinical / manual means ramming of bottoms, for all depth, including getting out the excavated soil, and then returning the  soil  as  required,  in  layers  not  exceeding 20  cm  in  depth,  including consolidating each deposited layer by ramming, watering, etc. and disposing of surplus excavated soil as directed, within a lead of 50 m:</t>
  </si>
  <si>
    <t>Pipes, cables etc, not exceeding 80 mm dia. But not exceeding 300mm dia</t>
  </si>
  <si>
    <t>Filling  available  excavated  earth (excluding  rock)  in  trenches,  plinth.  sides  of foundations  etc.  in  layers  not  exceeding 20cm  in  depth,  consolidating  each deposited layer by ramming and watering, lead up to 50 m and for all lift</t>
  </si>
  <si>
    <t>Excavating holes more than 0.10 cum &amp; upto 0.5 cum including getting out the excavated soil, then returning the soil as required in layers not exceeding 20cm in depth, including consolidating each deposited layer by ramming, watering etc, disposing of surplus excavated soil, as directed within a lead of 50 in and lif upto 1.5m.</t>
  </si>
  <si>
    <t>Providing  and  laying  in  position  cement  concrete  of specified grade excluding the cost of centering and shuttering - All work up to plinth level :</t>
  </si>
  <si>
    <t>1:2:4 (1 cement : 2 coarse sand (zone-III) derived from natural sources : 4 graded stone aggregate 20 mm nominal size derived from natural sources)</t>
  </si>
  <si>
    <t xml:space="preserve">1:4:8 (1 Cement : 4 coarse sand (zone-III) derived from natural sources : 8 graded stone aggregate 40 mm nominal size derived from natural sources) </t>
  </si>
  <si>
    <t>Centering and shuttering including strutting, propping etc. and removal of form work for:</t>
  </si>
  <si>
    <t>Retaining walls, return walls, walls (any thickness) including attached pilasters, buttresses, plinth and string courses fillets, kerbs and steps etc.</t>
  </si>
  <si>
    <t>REINFORCED CEMENT CONCRETE</t>
  </si>
  <si>
    <t>Centering and shuttering including strutting, propping etc. and removal of form for</t>
  </si>
  <si>
    <t xml:space="preserve">Edges of slabs and breaks in floors and walls   </t>
  </si>
  <si>
    <t>Under 20 cm wide</t>
  </si>
  <si>
    <t>Brick work with common burnt clay F.P.S. (non modular) bricks of class designation 7.5 in superstructure above plinth level  up to floor V level in all shapes and sizes in :</t>
  </si>
  <si>
    <t>Cement mortar 1:6(1 cement: 6 coarse sand)</t>
  </si>
  <si>
    <t>Structural steel work riveted, bolted or welded in built up sections, trusses and framed work, including cutting, hoisting, fixing in position and applying a priming coat of approved steel primer all complete.</t>
  </si>
  <si>
    <t>Steel work in built up tubular (round, square or rectangular hollow tubes  etc.)  trusses  etc.,  including  cutting,  hoisting,  fixing  in position and applying a priming coat of approved steel primer, including welding and  bolted with  special shaped washers etc. complete.</t>
  </si>
  <si>
    <t>Hot finished welded type tubes</t>
  </si>
  <si>
    <t>Providing and fixing precoated galvanised iron profile sheets (size, shape and pitch  of corrugation  as  approved  by  Engineer-in-Charge)  of total  coated thickness 0.50mm (base metal of minimum 0.45mm thickness with total coating thickness of 0.05mm) with zinc coating 120 grams per sqm as per IS: 277, in 240 mpa steel grade, 5-7 microns epoxy primer on both side of the sheet and  polyester top coat 15-18 microns.  Sheet should  have protective guard film of 25 microns minimum to avoid scratches during transportation and should be supplied in single length upto 12 metre or as desired by Engineer-in- charge. The sheet shall be fixed using self drilling /self tapping screws of size (5.5x 55 mm) with EPDM seal, complete upto any pitch in horizontal/ vertical or curved surfaces, excluding the cost of purlins, rafters and trusses and including cutting to size and shape wherever required.</t>
  </si>
  <si>
    <t>Finishing walls with Premium Acrylic Smooth exterior paint with Silicone additives of required shade:</t>
  </si>
  <si>
    <t>New work (Two or more coats applied @ 1.43 Itr/10 sqm over and including priming coat of exterior primer applied @ 0.90 litre/10 sqm)</t>
  </si>
  <si>
    <t>Dismantling and Demolishing</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</si>
  <si>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</si>
  <si>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ROAD WORK</t>
  </si>
  <si>
    <t>Fencing with angle iron post placed at required distance embedded in cement concrete blocks, every 15th post, last but one end post and corner post shall be strutted on both sides and end post on one side only and provided with horizontal lines and two diagonals interwoven with horizontal wires, of barbed wire weighing 9.38 kg per 100 m (minimum), between the two posts fitted and fixed with G.I.staples, turn buckles etc. complete. (Cost of posts, struts, earthwork and concrete work to be paid for separately). Payment to be made per metre cost of total length of barbed wire used.</t>
  </si>
  <si>
    <t>With G.I. barbed wire</t>
  </si>
  <si>
    <t>Supplying at site Angle iron post &amp; strut of required size including bottom to be split and bent at right angle in opposite direction for 10cm length and drilling holes upto 10 mm dia. etc. complete.</t>
  </si>
  <si>
    <t>Providing and laying 60mm thick factory made cement concrete interlocking paver block of M -30 grade made by block making machine with strong vibratory compaction, of approved size, design&amp; shape, laid in required colour and pattern over and including 50mm thick compacted bed of coarse sand, filling the joints with line sand etc. all complete as per the direction of Engineer-in-charge.</t>
  </si>
  <si>
    <t>Providing and laying at or near ground level factory made kerb stone of M-25 grade cement concrete in position to the required line, level and curvature, jointed with cement mortar 1:3 (1 cement: 3 coarsesand), including making joints with or without grooves (thickness of joints except at sharp curve shall not to more than 5mm), including making drainage opening wherever required complete etc. as perdirection of Engineer-in-charge (length of finished kerb edging shall be measured for payment). (Precast C.C. kerb stone shall be approved by Engineer-in-charge).</t>
  </si>
  <si>
    <t>DRAINAGE</t>
  </si>
  <si>
    <t>Providing, laying and jointing glazed stoneware pipes class SP-1 with stiff mixture of cement mortar in the proportion of 1:1 (1 cement : 1 fine sand) including testing of joints etc. complete :</t>
  </si>
  <si>
    <t>150 mm diameter</t>
  </si>
  <si>
    <t>Providing and laying cement concrete 1:5:10 (1 cement : 5 coarse sand : 10 graded stone aggregate 40 mm nominal size) all-round S.W. pipes including bed concrete as per standard design :</t>
  </si>
  <si>
    <t>150 mm diameter S.W. pipe</t>
  </si>
  <si>
    <t>Providing and laying non-pressure NP2 class (light duty) R.C.C. pipes with collars jointed with stiff mixture of cement mortar in the proportion of 1:2 (1 cement : 2 fine sand) including testing of joints etc. complete :</t>
  </si>
  <si>
    <t>150 mm dia. R.C.C. pipe</t>
  </si>
  <si>
    <t>Constructing brick masonry manhole in cement mortar 1:4 ( 1 cement : 4 coarse sand ) with R.C.C. top slab with 1:1.5:3 mix (1 cement : 1.5 coarse sand (zone-III) : 3 graded stone aggregate 20 mm nominal size), foundation concrete 1:4:8 mix (1 cement : 4 coarse sand (zone-III) : 8 graded stone aggregate 40 mm nominal size), inside plastering 12 mm thick with cement mortar 1:3 (1 cement  :  3  coarse  sand)  finished  with  floating coat of neat cement and making channels in cement concrete 1:2:4 (1 cement : 2 coarse sand : 4 graded stone aggregate 20 mm nominal size) finished with a floating coat of neat cement complete as per standard design :</t>
  </si>
  <si>
    <t>Inside size 90x80 cm and 45 cm deep including C.I. cover with frame (light duty) 455x610 mm internal dimensions, total weight of cover and frame to be not less than 38 kg (weight of cover 23 kg and weight of frame 15 kg) :</t>
  </si>
  <si>
    <t>With common burnt  clay F.P.S. (non modular)  bricks of Class designation 7.5</t>
  </si>
  <si>
    <t>Extra for depth for manholes :</t>
  </si>
  <si>
    <t>Size 90x80 cm</t>
  </si>
  <si>
    <t>With common burnt clay F.P.S. (non modular) bricks of class designation 7.5</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</si>
  <si>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</si>
  <si>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</si>
  <si>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Constructing brick  masonry road gully chamber 50x45x60 cm with  bricks in cement mortar 1:4 (1 cement : 4 coarse sand) including 500x450 mm  pre-cast R.C.C.  horizontal  grating with frame complete as per standard design :</t>
  </si>
  <si>
    <t>With common burnt clay F.P.S. (non  modular)  bricks of class designation 7.5</t>
  </si>
  <si>
    <t>Name of Work: Construction of open shop market near gas godown, IIT Kanpur</t>
  </si>
  <si>
    <t>NIT No: Civil/10/04/2024-1</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</si>
</sst>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 numFmtId="180" formatCode="[$-4009]dd\ mmmm\ yyyy"/>
  </numFmts>
  <fonts count="64">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2"/>
      <color indexed="10"/>
      <name val="Arial"/>
      <family val="2"/>
    </font>
    <font>
      <b/>
      <sz val="12"/>
      <color indexed="16"/>
      <name val="Arial"/>
      <family val="2"/>
    </font>
    <font>
      <b/>
      <sz val="16"/>
      <color indexed="8"/>
      <name val="Calibri"/>
      <family val="2"/>
    </font>
    <font>
      <sz val="8"/>
      <name val="Calibri"/>
      <family val="2"/>
    </font>
    <font>
      <b/>
      <sz val="12"/>
      <name val="Arial"/>
      <family val="2"/>
    </font>
    <font>
      <sz val="12"/>
      <name val="Arial"/>
      <family val="2"/>
    </font>
    <font>
      <sz val="12"/>
      <color indexed="31"/>
      <name val="Arial"/>
      <family val="2"/>
    </font>
    <font>
      <b/>
      <sz val="12"/>
      <color indexed="57"/>
      <name val="Arial"/>
      <family val="2"/>
    </font>
    <font>
      <sz val="10"/>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bottom style="thin"/>
    </border>
    <border>
      <left>
        <color indexed="63"/>
      </left>
      <right style="thin">
        <color indexed="8"/>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70">
    <xf numFmtId="0" fontId="0" fillId="0" borderId="0" xfId="0" applyAlignment="1">
      <alignment/>
    </xf>
    <xf numFmtId="0" fontId="0" fillId="0" borderId="0" xfId="58" applyNumberFormat="1" applyFill="1">
      <alignment/>
      <protection/>
    </xf>
    <xf numFmtId="0" fontId="1" fillId="0" borderId="0" xfId="61" applyNumberFormat="1" applyFill="1">
      <alignment/>
      <protection/>
    </xf>
    <xf numFmtId="0" fontId="2" fillId="0" borderId="0" xfId="58" applyNumberFormat="1" applyFont="1" applyFill="1">
      <alignment/>
      <protection/>
    </xf>
    <xf numFmtId="0" fontId="4" fillId="0" borderId="0" xfId="58" applyNumberFormat="1" applyFont="1" applyFill="1" applyBorder="1" applyAlignment="1">
      <alignment vertical="center"/>
      <protection/>
    </xf>
    <xf numFmtId="0" fontId="5" fillId="0" borderId="0" xfId="58" applyNumberFormat="1" applyFont="1" applyFill="1" applyBorder="1" applyAlignment="1" applyProtection="1">
      <alignment vertical="center"/>
      <protection locked="0"/>
    </xf>
    <xf numFmtId="0" fontId="5" fillId="0" borderId="0" xfId="58" applyNumberFormat="1" applyFont="1" applyFill="1" applyBorder="1" applyAlignment="1">
      <alignment vertical="center"/>
      <protection/>
    </xf>
    <xf numFmtId="0" fontId="6" fillId="0" borderId="0" xfId="61" applyNumberFormat="1" applyFont="1" applyFill="1" applyBorder="1" applyAlignment="1" applyProtection="1">
      <alignment horizontal="center" vertical="center"/>
      <protection/>
    </xf>
    <xf numFmtId="0" fontId="7" fillId="0" borderId="0" xfId="58" applyNumberFormat="1" applyFont="1" applyFill="1" applyBorder="1" applyAlignment="1">
      <alignment vertical="center"/>
      <protection/>
    </xf>
    <xf numFmtId="0" fontId="9" fillId="0" borderId="0" xfId="58" applyNumberFormat="1" applyFont="1" applyFill="1" applyBorder="1" applyAlignment="1">
      <alignment horizontal="left"/>
      <protection/>
    </xf>
    <xf numFmtId="0" fontId="10" fillId="0" borderId="0" xfId="58" applyNumberFormat="1" applyFont="1" applyFill="1" applyBorder="1" applyAlignment="1">
      <alignment horizontal="left"/>
      <protection/>
    </xf>
    <xf numFmtId="0" fontId="7" fillId="0" borderId="10" xfId="61" applyNumberFormat="1" applyFont="1" applyFill="1" applyBorder="1" applyAlignment="1" applyProtection="1">
      <alignment horizontal="left" vertical="top" wrapText="1"/>
      <protection/>
    </xf>
    <xf numFmtId="0" fontId="4" fillId="0" borderId="0" xfId="58" applyNumberFormat="1" applyFont="1" applyFill="1" applyAlignment="1" applyProtection="1">
      <alignment vertical="center"/>
      <protection locked="0"/>
    </xf>
    <xf numFmtId="0" fontId="5" fillId="0" borderId="0" xfId="58" applyNumberFormat="1" applyFont="1" applyFill="1" applyAlignment="1" applyProtection="1">
      <alignment vertical="center"/>
      <protection locked="0"/>
    </xf>
    <xf numFmtId="0" fontId="4" fillId="0" borderId="0" xfId="58" applyNumberFormat="1" applyFont="1" applyFill="1" applyAlignment="1">
      <alignment vertical="center"/>
      <protection/>
    </xf>
    <xf numFmtId="0" fontId="5" fillId="0" borderId="0" xfId="58" applyNumberFormat="1" applyFont="1" applyFill="1" applyAlignment="1">
      <alignment vertical="center"/>
      <protection/>
    </xf>
    <xf numFmtId="0" fontId="7" fillId="0" borderId="11" xfId="58" applyNumberFormat="1" applyFont="1" applyFill="1" applyBorder="1" applyAlignment="1">
      <alignment horizontal="center" vertical="top" wrapText="1"/>
      <protection/>
    </xf>
    <xf numFmtId="0" fontId="4" fillId="0" borderId="0" xfId="58" applyNumberFormat="1" applyFont="1" applyFill="1">
      <alignment/>
      <protection/>
    </xf>
    <xf numFmtId="0" fontId="5" fillId="0" borderId="0" xfId="58" applyNumberFormat="1" applyFont="1" applyFill="1">
      <alignment/>
      <protection/>
    </xf>
    <xf numFmtId="0" fontId="7" fillId="0" borderId="12" xfId="61" applyNumberFormat="1" applyFont="1" applyFill="1" applyBorder="1" applyAlignment="1">
      <alignment horizontal="center" vertical="top" wrapText="1"/>
      <protection/>
    </xf>
    <xf numFmtId="0" fontId="13" fillId="0" borderId="11" xfId="61" applyNumberFormat="1" applyFont="1" applyFill="1" applyBorder="1" applyAlignment="1">
      <alignment vertical="top" wrapText="1"/>
      <protection/>
    </xf>
    <xf numFmtId="0" fontId="7" fillId="0" borderId="13" xfId="61" applyNumberFormat="1" applyFont="1" applyFill="1" applyBorder="1" applyAlignment="1">
      <alignment horizontal="left" vertical="top"/>
      <protection/>
    </xf>
    <xf numFmtId="0" fontId="7" fillId="0" borderId="10" xfId="61" applyNumberFormat="1" applyFont="1" applyFill="1" applyBorder="1" applyAlignment="1">
      <alignment horizontal="left" vertical="top"/>
      <protection/>
    </xf>
    <xf numFmtId="0" fontId="7" fillId="0" borderId="14" xfId="58" applyNumberFormat="1" applyFont="1" applyFill="1" applyBorder="1" applyAlignment="1">
      <alignment horizontal="center" vertical="top" wrapText="1"/>
      <protection/>
    </xf>
    <xf numFmtId="0" fontId="18" fillId="0" borderId="15" xfId="61" applyNumberFormat="1" applyFont="1" applyFill="1" applyBorder="1" applyAlignment="1">
      <alignment horizontal="left" vertical="top"/>
      <protection/>
    </xf>
    <xf numFmtId="0" fontId="19" fillId="0" borderId="16" xfId="61" applyNumberFormat="1" applyFont="1" applyFill="1" applyBorder="1" applyAlignment="1">
      <alignment vertical="top"/>
      <protection/>
    </xf>
    <xf numFmtId="0" fontId="18" fillId="0" borderId="17" xfId="61" applyNumberFormat="1" applyFont="1" applyFill="1" applyBorder="1" applyAlignment="1">
      <alignment horizontal="left" vertical="top"/>
      <protection/>
    </xf>
    <xf numFmtId="0" fontId="20" fillId="0" borderId="12" xfId="58" applyNumberFormat="1" applyFont="1" applyFill="1" applyBorder="1" applyAlignment="1" applyProtection="1">
      <alignment vertical="top"/>
      <protection/>
    </xf>
    <xf numFmtId="10" fontId="15" fillId="33" borderId="11" xfId="68" applyNumberFormat="1" applyFont="1" applyFill="1" applyBorder="1" applyAlignment="1" applyProtection="1">
      <alignment horizontal="center" vertical="center"/>
      <protection locked="0"/>
    </xf>
    <xf numFmtId="0" fontId="18" fillId="0" borderId="13" xfId="61" applyNumberFormat="1" applyFont="1" applyFill="1" applyBorder="1" applyAlignment="1">
      <alignment horizontal="left" vertical="top"/>
      <protection/>
    </xf>
    <xf numFmtId="0" fontId="19" fillId="0" borderId="0" xfId="61" applyNumberFormat="1" applyFont="1" applyFill="1" applyBorder="1" applyAlignment="1">
      <alignment horizontal="center" vertical="top"/>
      <protection/>
    </xf>
    <xf numFmtId="0" fontId="14" fillId="0" borderId="18" xfId="61" applyNumberFormat="1" applyFont="1" applyFill="1" applyBorder="1" applyAlignment="1">
      <alignment horizontal="center" vertical="top"/>
      <protection/>
    </xf>
    <xf numFmtId="0" fontId="19" fillId="0" borderId="18" xfId="61" applyNumberFormat="1" applyFont="1" applyFill="1" applyBorder="1" applyAlignment="1">
      <alignment horizontal="center" vertical="top"/>
      <protection/>
    </xf>
    <xf numFmtId="0" fontId="19" fillId="0" borderId="0" xfId="58" applyNumberFormat="1" applyFont="1" applyFill="1" applyAlignment="1">
      <alignment horizontal="center" vertical="top"/>
      <protection/>
    </xf>
    <xf numFmtId="2" fontId="14" fillId="0" borderId="19" xfId="61" applyNumberFormat="1" applyFont="1" applyFill="1" applyBorder="1" applyAlignment="1">
      <alignment horizontal="center" vertical="top"/>
      <protection/>
    </xf>
    <xf numFmtId="2" fontId="14" fillId="0" borderId="20" xfId="61" applyNumberFormat="1" applyFont="1" applyFill="1" applyBorder="1" applyAlignment="1">
      <alignment horizontal="center" vertical="top"/>
      <protection/>
    </xf>
    <xf numFmtId="0" fontId="19" fillId="0" borderId="21" xfId="61" applyNumberFormat="1" applyFont="1" applyFill="1" applyBorder="1" applyAlignment="1">
      <alignment horizontal="center" vertical="top" wrapText="1"/>
      <protection/>
    </xf>
    <xf numFmtId="0" fontId="14" fillId="0" borderId="11" xfId="61" applyNumberFormat="1" applyFont="1" applyFill="1" applyBorder="1" applyAlignment="1" applyProtection="1">
      <alignment horizontal="center" vertical="center" wrapText="1"/>
      <protection locked="0"/>
    </xf>
    <xf numFmtId="0" fontId="15" fillId="33" borderId="11" xfId="61" applyNumberFormat="1" applyFont="1" applyFill="1" applyBorder="1" applyAlignment="1" applyProtection="1">
      <alignment horizontal="center" vertical="center" wrapText="1"/>
      <protection locked="0"/>
    </xf>
    <xf numFmtId="0" fontId="20" fillId="0" borderId="11" xfId="61" applyNumberFormat="1" applyFont="1" applyFill="1" applyBorder="1" applyAlignment="1">
      <alignment horizontal="center" vertical="top"/>
      <protection/>
    </xf>
    <xf numFmtId="0" fontId="19" fillId="0" borderId="11" xfId="58" applyNumberFormat="1" applyFont="1" applyFill="1" applyBorder="1" applyAlignment="1" applyProtection="1">
      <alignment horizontal="center" vertical="top"/>
      <protection/>
    </xf>
    <xf numFmtId="0" fontId="14" fillId="0" borderId="11" xfId="68" applyNumberFormat="1" applyFont="1" applyFill="1" applyBorder="1" applyAlignment="1" applyProtection="1">
      <alignment horizontal="center" vertical="center" wrapText="1"/>
      <protection locked="0"/>
    </xf>
    <xf numFmtId="0" fontId="14" fillId="0" borderId="11" xfId="61" applyNumberFormat="1" applyFont="1" applyFill="1" applyBorder="1" applyAlignment="1" applyProtection="1">
      <alignment horizontal="center" vertical="center" wrapText="1"/>
      <protection/>
    </xf>
    <xf numFmtId="0" fontId="19" fillId="0" borderId="0" xfId="58" applyNumberFormat="1" applyFont="1" applyFill="1" applyAlignment="1" applyProtection="1">
      <alignment horizontal="center" vertical="top"/>
      <protection/>
    </xf>
    <xf numFmtId="2" fontId="21" fillId="0" borderId="13" xfId="61" applyNumberFormat="1" applyFont="1" applyFill="1" applyBorder="1" applyAlignment="1">
      <alignment horizontal="center" vertical="top"/>
      <protection/>
    </xf>
    <xf numFmtId="2" fontId="14" fillId="0" borderId="22" xfId="61" applyNumberFormat="1" applyFont="1" applyFill="1" applyBorder="1" applyAlignment="1">
      <alignment horizontal="center" vertical="top"/>
      <protection/>
    </xf>
    <xf numFmtId="0" fontId="19" fillId="0" borderId="13" xfId="61" applyNumberFormat="1" applyFont="1" applyFill="1" applyBorder="1" applyAlignment="1">
      <alignment horizontal="center" vertical="top" wrapText="1"/>
      <protection/>
    </xf>
    <xf numFmtId="0" fontId="7" fillId="0" borderId="19" xfId="61" applyNumberFormat="1" applyFont="1" applyFill="1" applyBorder="1" applyAlignment="1">
      <alignment horizontal="left" vertical="top"/>
      <protection/>
    </xf>
    <xf numFmtId="0" fontId="22" fillId="0" borderId="14" xfId="58" applyNumberFormat="1" applyFont="1" applyFill="1" applyBorder="1" applyAlignment="1">
      <alignment horizontal="center" vertical="top" wrapText="1"/>
      <protection/>
    </xf>
    <xf numFmtId="0" fontId="22" fillId="0" borderId="14" xfId="58" applyNumberFormat="1" applyFont="1" applyFill="1" applyBorder="1" applyAlignment="1">
      <alignment horizontal="left" vertical="top" wrapText="1"/>
      <protection/>
    </xf>
    <xf numFmtId="0" fontId="63" fillId="0" borderId="14" xfId="0" applyFont="1" applyFill="1" applyBorder="1" applyAlignment="1">
      <alignment horizontal="center" vertical="center"/>
    </xf>
    <xf numFmtId="2" fontId="22" fillId="0" borderId="14" xfId="57" applyNumberFormat="1" applyFont="1" applyFill="1" applyBorder="1" applyAlignment="1">
      <alignment horizontal="center" vertical="center" wrapText="1"/>
      <protection/>
    </xf>
    <xf numFmtId="2" fontId="22" fillId="0" borderId="14" xfId="58" applyNumberFormat="1" applyFont="1" applyFill="1" applyBorder="1" applyAlignment="1" applyProtection="1">
      <alignment horizontal="center" vertical="center"/>
      <protection locked="0"/>
    </xf>
    <xf numFmtId="2" fontId="22" fillId="0" borderId="14" xfId="61" applyNumberFormat="1" applyFont="1" applyFill="1" applyBorder="1" applyAlignment="1">
      <alignment horizontal="center" vertical="center"/>
      <protection/>
    </xf>
    <xf numFmtId="2" fontId="22" fillId="0" borderId="14" xfId="58" applyNumberFormat="1" applyFont="1" applyFill="1" applyBorder="1" applyAlignment="1">
      <alignment horizontal="center" vertical="center"/>
      <protection/>
    </xf>
    <xf numFmtId="2" fontId="22" fillId="33" borderId="14" xfId="58" applyNumberFormat="1" applyFont="1" applyFill="1" applyBorder="1" applyAlignment="1" applyProtection="1">
      <alignment horizontal="center" vertical="center"/>
      <protection locked="0"/>
    </xf>
    <xf numFmtId="2" fontId="22" fillId="0" borderId="14" xfId="58" applyNumberFormat="1" applyFont="1" applyFill="1" applyBorder="1" applyAlignment="1" applyProtection="1">
      <alignment horizontal="center" vertical="center" wrapText="1"/>
      <protection locked="0"/>
    </xf>
    <xf numFmtId="2" fontId="22" fillId="0" borderId="14" xfId="60" applyNumberFormat="1" applyFont="1" applyFill="1" applyBorder="1" applyAlignment="1">
      <alignment horizontal="center" vertical="center"/>
      <protection/>
    </xf>
    <xf numFmtId="0" fontId="22" fillId="0" borderId="14" xfId="61" applyNumberFormat="1" applyFont="1" applyFill="1" applyBorder="1" applyAlignment="1">
      <alignment horizontal="center" vertical="center" wrapText="1"/>
      <protection/>
    </xf>
    <xf numFmtId="0" fontId="23" fillId="0" borderId="23" xfId="58" applyNumberFormat="1" applyFont="1" applyFill="1" applyBorder="1" applyAlignment="1" applyProtection="1">
      <alignment horizontal="center" vertical="top"/>
      <protection/>
    </xf>
    <xf numFmtId="0" fontId="23" fillId="0" borderId="24" xfId="58" applyNumberFormat="1" applyFont="1" applyFill="1" applyBorder="1" applyAlignment="1" applyProtection="1">
      <alignment horizontal="center" vertical="top"/>
      <protection/>
    </xf>
    <xf numFmtId="0" fontId="23" fillId="0" borderId="25" xfId="58" applyNumberFormat="1" applyFont="1" applyFill="1" applyBorder="1" applyAlignment="1" applyProtection="1">
      <alignment horizontal="center" vertical="top"/>
      <protection/>
    </xf>
    <xf numFmtId="0" fontId="14" fillId="0" borderId="13" xfId="61" applyNumberFormat="1" applyFont="1" applyFill="1" applyBorder="1" applyAlignment="1">
      <alignment horizontal="center" vertical="top" wrapText="1"/>
      <protection/>
    </xf>
    <xf numFmtId="0" fontId="11" fillId="0" borderId="13" xfId="58" applyNumberFormat="1" applyFont="1" applyFill="1" applyBorder="1" applyAlignment="1">
      <alignment horizontal="center" vertical="center" wrapText="1"/>
      <protection/>
    </xf>
    <xf numFmtId="0" fontId="3" fillId="0" borderId="0" xfId="58" applyNumberFormat="1" applyFont="1" applyFill="1" applyBorder="1" applyAlignment="1">
      <alignment horizontal="right" vertical="top"/>
      <protection/>
    </xf>
    <xf numFmtId="0" fontId="8" fillId="0" borderId="0" xfId="58" applyNumberFormat="1" applyFont="1" applyFill="1" applyBorder="1" applyAlignment="1">
      <alignment horizontal="left" vertical="center" wrapText="1"/>
      <protection/>
    </xf>
    <xf numFmtId="0" fontId="10" fillId="0" borderId="18" xfId="58" applyNumberFormat="1" applyFont="1" applyFill="1" applyBorder="1" applyAlignment="1" applyProtection="1">
      <alignment horizontal="center" wrapText="1"/>
      <protection locked="0"/>
    </xf>
    <xf numFmtId="0" fontId="7" fillId="34" borderId="13" xfId="61" applyNumberFormat="1" applyFont="1" applyFill="1" applyBorder="1" applyAlignment="1" applyProtection="1">
      <alignment horizontal="left" vertical="top"/>
      <protection locked="0"/>
    </xf>
    <xf numFmtId="0" fontId="16" fillId="0" borderId="0" xfId="0" applyFont="1" applyBorder="1" applyAlignment="1">
      <alignment horizontal="center" vertical="center"/>
    </xf>
    <xf numFmtId="0" fontId="0" fillId="0" borderId="0" xfId="0"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te" xfId="62"/>
    <cellStyle name="Output" xfId="63"/>
    <cellStyle name="Percent" xfId="64"/>
    <cellStyle name="Percent 2" xfId="65"/>
    <cellStyle name="Percent 2 2" xfId="66"/>
    <cellStyle name="Percent 3" xfId="67"/>
    <cellStyle name="Percent 3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d.docs.live.n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d.docs.live.net/cb74f36a7c228f96/Desktop/Minor%20Civil%20Forma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s://d.docs.live.net/cb74f36a7c228f96/Desktop/Minor%20Civil%20Forma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pageSetUpPr fitToPage="1"/>
  </sheetPr>
  <dimension ref="A1:II89"/>
  <sheetViews>
    <sheetView showGridLines="0" zoomScale="77" zoomScaleNormal="77" zoomScalePageLayoutView="0" workbookViewId="0" topLeftCell="A1">
      <selection activeCell="B16" sqref="B16"/>
    </sheetView>
  </sheetViews>
  <sheetFormatPr defaultColWidth="9.140625" defaultRowHeight="15"/>
  <cols>
    <col min="1" max="1" width="9.57421875" style="1" customWidth="1"/>
    <col min="2" max="2" width="52.140625" style="1" customWidth="1"/>
    <col min="3" max="3" width="8.8515625" style="1" hidden="1" customWidth="1"/>
    <col min="4" max="4" width="10.57421875" style="1" customWidth="1"/>
    <col min="5" max="5" width="9.140625" style="1" customWidth="1"/>
    <col min="6" max="6" width="14.8515625" style="1" customWidth="1"/>
    <col min="7" max="13" width="0" style="1" hidden="1" customWidth="1"/>
    <col min="14" max="14" width="0" style="2" hidden="1" customWidth="1"/>
    <col min="15" max="50" width="0" style="1" hidden="1" customWidth="1"/>
    <col min="51" max="51" width="0.13671875" style="1" hidden="1" customWidth="1"/>
    <col min="52" max="52" width="4.00390625" style="1" hidden="1" customWidth="1"/>
    <col min="53" max="53" width="15.8515625" style="1" customWidth="1"/>
    <col min="54" max="54" width="0.13671875" style="1" hidden="1" customWidth="1"/>
    <col min="55" max="55" width="33.8515625" style="1" customWidth="1"/>
    <col min="56" max="238" width="9.140625" style="1" customWidth="1"/>
    <col min="239" max="243" width="9.140625" style="3" customWidth="1"/>
    <col min="244" max="16384" width="9.140625" style="1" customWidth="1"/>
  </cols>
  <sheetData>
    <row r="1" spans="1:243" s="4" customFormat="1" ht="27" customHeight="1">
      <c r="A1" s="64" t="str">
        <f>B2&amp;" BoQ"</f>
        <v>Percentage BoQ</v>
      </c>
      <c r="B1" s="64"/>
      <c r="C1" s="64"/>
      <c r="D1" s="64"/>
      <c r="E1" s="64"/>
      <c r="F1" s="64"/>
      <c r="G1" s="64"/>
      <c r="H1" s="64"/>
      <c r="I1" s="64"/>
      <c r="J1" s="64"/>
      <c r="K1" s="64"/>
      <c r="L1" s="6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5" t="s">
        <v>50</v>
      </c>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IE4" s="10"/>
      <c r="IF4" s="10"/>
      <c r="IG4" s="10"/>
      <c r="IH4" s="10"/>
      <c r="II4" s="10"/>
    </row>
    <row r="5" spans="1:243" s="9" customFormat="1" ht="38.25" customHeight="1">
      <c r="A5" s="65" t="s">
        <v>173</v>
      </c>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IE5" s="10"/>
      <c r="IF5" s="10"/>
      <c r="IG5" s="10"/>
      <c r="IH5" s="10"/>
      <c r="II5" s="10"/>
    </row>
    <row r="6" spans="1:243" s="9" customFormat="1" ht="30.75" customHeight="1">
      <c r="A6" s="65" t="s">
        <v>174</v>
      </c>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IE6" s="10"/>
      <c r="IF6" s="10"/>
      <c r="IG6" s="10"/>
      <c r="IH6" s="10"/>
      <c r="II6" s="10"/>
    </row>
    <row r="7" spans="1:243" s="9" customFormat="1" ht="29.25" customHeight="1" hidden="1">
      <c r="A7" s="66" t="s">
        <v>7</v>
      </c>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IE7" s="10"/>
      <c r="IF7" s="10"/>
      <c r="IG7" s="10"/>
      <c r="IH7" s="10"/>
      <c r="II7" s="10"/>
    </row>
    <row r="8" spans="1:243" s="12" customFormat="1" ht="58.5" customHeight="1">
      <c r="A8" s="11" t="s">
        <v>40</v>
      </c>
      <c r="B8" s="67"/>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IE8" s="13"/>
      <c r="IF8" s="13"/>
      <c r="IG8" s="13"/>
      <c r="IH8" s="13"/>
      <c r="II8" s="13"/>
    </row>
    <row r="9" spans="1:243" s="14" customFormat="1" ht="61.5" customHeight="1">
      <c r="A9" s="63" t="s">
        <v>8</v>
      </c>
      <c r="B9" s="63"/>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41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45</v>
      </c>
      <c r="BB11" s="20" t="s">
        <v>32</v>
      </c>
      <c r="BC11" s="20" t="s">
        <v>33</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3">
        <v>13</v>
      </c>
      <c r="N12" s="23">
        <v>14</v>
      </c>
      <c r="O12" s="23">
        <v>15</v>
      </c>
      <c r="P12" s="23">
        <v>16</v>
      </c>
      <c r="Q12" s="23">
        <v>17</v>
      </c>
      <c r="R12" s="23">
        <v>18</v>
      </c>
      <c r="S12" s="23">
        <v>19</v>
      </c>
      <c r="T12" s="23">
        <v>20</v>
      </c>
      <c r="U12" s="23">
        <v>21</v>
      </c>
      <c r="V12" s="23">
        <v>22</v>
      </c>
      <c r="W12" s="23">
        <v>23</v>
      </c>
      <c r="X12" s="23">
        <v>24</v>
      </c>
      <c r="Y12" s="23">
        <v>25</v>
      </c>
      <c r="Z12" s="23">
        <v>26</v>
      </c>
      <c r="AA12" s="23">
        <v>27</v>
      </c>
      <c r="AB12" s="23">
        <v>28</v>
      </c>
      <c r="AC12" s="23">
        <v>29</v>
      </c>
      <c r="AD12" s="23">
        <v>30</v>
      </c>
      <c r="AE12" s="23">
        <v>31</v>
      </c>
      <c r="AF12" s="23">
        <v>32</v>
      </c>
      <c r="AG12" s="23">
        <v>33</v>
      </c>
      <c r="AH12" s="23">
        <v>34</v>
      </c>
      <c r="AI12" s="23">
        <v>35</v>
      </c>
      <c r="AJ12" s="23">
        <v>36</v>
      </c>
      <c r="AK12" s="23">
        <v>37</v>
      </c>
      <c r="AL12" s="23">
        <v>38</v>
      </c>
      <c r="AM12" s="23">
        <v>39</v>
      </c>
      <c r="AN12" s="23">
        <v>40</v>
      </c>
      <c r="AO12" s="23">
        <v>41</v>
      </c>
      <c r="AP12" s="23">
        <v>42</v>
      </c>
      <c r="AQ12" s="23">
        <v>43</v>
      </c>
      <c r="AR12" s="23">
        <v>44</v>
      </c>
      <c r="AS12" s="23">
        <v>45</v>
      </c>
      <c r="AT12" s="23">
        <v>46</v>
      </c>
      <c r="AU12" s="23">
        <v>47</v>
      </c>
      <c r="AV12" s="23">
        <v>48</v>
      </c>
      <c r="AW12" s="23">
        <v>49</v>
      </c>
      <c r="AX12" s="23">
        <v>50</v>
      </c>
      <c r="AY12" s="23">
        <v>51</v>
      </c>
      <c r="AZ12" s="23">
        <v>52</v>
      </c>
      <c r="BA12" s="23">
        <v>7</v>
      </c>
      <c r="BB12" s="23">
        <v>54</v>
      </c>
      <c r="BC12" s="23">
        <v>8</v>
      </c>
      <c r="IE12" s="18"/>
      <c r="IF12" s="18"/>
      <c r="IG12" s="18"/>
      <c r="IH12" s="18"/>
      <c r="II12" s="18"/>
    </row>
    <row r="13" spans="1:243" s="17" customFormat="1" ht="14.25">
      <c r="A13" s="48">
        <v>1</v>
      </c>
      <c r="B13" s="49" t="s">
        <v>51</v>
      </c>
      <c r="C13" s="50" t="s">
        <v>49</v>
      </c>
      <c r="D13" s="59"/>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1"/>
      <c r="IA13" s="17">
        <v>1</v>
      </c>
      <c r="IB13" s="17" t="s">
        <v>51</v>
      </c>
      <c r="IC13" s="17" t="s">
        <v>49</v>
      </c>
      <c r="IE13" s="18"/>
      <c r="IF13" s="18"/>
      <c r="IG13" s="18"/>
      <c r="IH13" s="18"/>
      <c r="II13" s="18"/>
    </row>
    <row r="14" spans="1:243" s="17" customFormat="1" ht="54" customHeight="1">
      <c r="A14" s="48">
        <v>2</v>
      </c>
      <c r="B14" s="49" t="s">
        <v>124</v>
      </c>
      <c r="C14" s="50" t="s">
        <v>43</v>
      </c>
      <c r="D14" s="59"/>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1"/>
      <c r="IA14" s="17">
        <v>2</v>
      </c>
      <c r="IB14" s="17" t="s">
        <v>124</v>
      </c>
      <c r="IC14" s="17" t="s">
        <v>43</v>
      </c>
      <c r="IE14" s="18"/>
      <c r="IF14" s="18"/>
      <c r="IG14" s="18"/>
      <c r="IH14" s="18"/>
      <c r="II14" s="18"/>
    </row>
    <row r="15" spans="1:243" s="17" customFormat="1" ht="26.25" customHeight="1">
      <c r="A15" s="48">
        <v>3</v>
      </c>
      <c r="B15" s="49" t="s">
        <v>125</v>
      </c>
      <c r="C15" s="50" t="s">
        <v>44</v>
      </c>
      <c r="D15" s="51">
        <v>925</v>
      </c>
      <c r="E15" s="51" t="s">
        <v>46</v>
      </c>
      <c r="F15" s="51">
        <v>93.82</v>
      </c>
      <c r="G15" s="52"/>
      <c r="H15" s="52"/>
      <c r="I15" s="53" t="s">
        <v>34</v>
      </c>
      <c r="J15" s="54">
        <f>IF(I15="Less(-)",-1,1)</f>
        <v>1</v>
      </c>
      <c r="K15" s="52" t="s">
        <v>35</v>
      </c>
      <c r="L15" s="52" t="s">
        <v>4</v>
      </c>
      <c r="M15" s="55"/>
      <c r="N15" s="52"/>
      <c r="O15" s="52"/>
      <c r="P15" s="56"/>
      <c r="Q15" s="52"/>
      <c r="R15" s="52"/>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3">
        <f>ROUND(total_amount_ba($B$2,$D$2,D15,F15,J15,K15,M15),0)</f>
        <v>86784</v>
      </c>
      <c r="BB15" s="57">
        <f>BA15+SUM(N15:AZ15)</f>
        <v>86784</v>
      </c>
      <c r="BC15" s="58" t="str">
        <f>SpellNumber(L15,BB15)</f>
        <v>INR  Eighty Six Thousand Seven Hundred &amp; Eighty Four  Only</v>
      </c>
      <c r="IA15" s="17">
        <v>3</v>
      </c>
      <c r="IB15" s="17" t="s">
        <v>125</v>
      </c>
      <c r="IC15" s="17" t="s">
        <v>44</v>
      </c>
      <c r="ID15" s="17">
        <v>925</v>
      </c>
      <c r="IE15" s="18" t="s">
        <v>46</v>
      </c>
      <c r="IF15" s="18"/>
      <c r="IG15" s="18"/>
      <c r="IH15" s="18"/>
      <c r="II15" s="18"/>
    </row>
    <row r="16" spans="1:243" s="17" customFormat="1" ht="63.75">
      <c r="A16" s="48">
        <v>4</v>
      </c>
      <c r="B16" s="49" t="s">
        <v>126</v>
      </c>
      <c r="C16" s="50" t="s">
        <v>74</v>
      </c>
      <c r="D16" s="59"/>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1"/>
      <c r="IA16" s="17">
        <v>4</v>
      </c>
      <c r="IB16" s="17" t="s">
        <v>126</v>
      </c>
      <c r="IC16" s="17" t="s">
        <v>74</v>
      </c>
      <c r="IE16" s="18"/>
      <c r="IF16" s="18"/>
      <c r="IG16" s="18"/>
      <c r="IH16" s="18"/>
      <c r="II16" s="18"/>
    </row>
    <row r="17" spans="1:243" s="17" customFormat="1" ht="27.75" customHeight="1">
      <c r="A17" s="48">
        <v>5</v>
      </c>
      <c r="B17" s="49" t="s">
        <v>125</v>
      </c>
      <c r="C17" s="50" t="s">
        <v>75</v>
      </c>
      <c r="D17" s="51">
        <v>24</v>
      </c>
      <c r="E17" s="51" t="s">
        <v>48</v>
      </c>
      <c r="F17" s="51">
        <v>180.14</v>
      </c>
      <c r="G17" s="52"/>
      <c r="H17" s="52"/>
      <c r="I17" s="53" t="s">
        <v>34</v>
      </c>
      <c r="J17" s="54">
        <f>IF(I17="Less(-)",-1,1)</f>
        <v>1</v>
      </c>
      <c r="K17" s="52" t="s">
        <v>35</v>
      </c>
      <c r="L17" s="52" t="s">
        <v>4</v>
      </c>
      <c r="M17" s="55"/>
      <c r="N17" s="52"/>
      <c r="O17" s="52"/>
      <c r="P17" s="56"/>
      <c r="Q17" s="52"/>
      <c r="R17" s="52"/>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3">
        <f>ROUND(total_amount_ba($B$2,$D$2,D17,F17,J17,K17,M17),0)</f>
        <v>4323</v>
      </c>
      <c r="BB17" s="57">
        <f>BA17+SUM(N17:AZ17)</f>
        <v>4323</v>
      </c>
      <c r="BC17" s="58" t="str">
        <f>SpellNumber(L17,BB17)</f>
        <v>INR  Four Thousand Three Hundred &amp; Twenty Three  Only</v>
      </c>
      <c r="IA17" s="17">
        <v>5</v>
      </c>
      <c r="IB17" s="17" t="s">
        <v>125</v>
      </c>
      <c r="IC17" s="17" t="s">
        <v>75</v>
      </c>
      <c r="ID17" s="17">
        <v>24</v>
      </c>
      <c r="IE17" s="18" t="s">
        <v>48</v>
      </c>
      <c r="IF17" s="18"/>
      <c r="IG17" s="18"/>
      <c r="IH17" s="18"/>
      <c r="II17" s="18"/>
    </row>
    <row r="18" spans="1:243" s="17" customFormat="1" ht="102">
      <c r="A18" s="48">
        <v>6</v>
      </c>
      <c r="B18" s="49" t="s">
        <v>127</v>
      </c>
      <c r="C18" s="50" t="s">
        <v>76</v>
      </c>
      <c r="D18" s="59"/>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1"/>
      <c r="IA18" s="17">
        <v>6</v>
      </c>
      <c r="IB18" s="17" t="s">
        <v>127</v>
      </c>
      <c r="IC18" s="17" t="s">
        <v>76</v>
      </c>
      <c r="IE18" s="18"/>
      <c r="IF18" s="18"/>
      <c r="IG18" s="18"/>
      <c r="IH18" s="18"/>
      <c r="II18" s="18"/>
    </row>
    <row r="19" spans="1:243" s="17" customFormat="1" ht="14.25">
      <c r="A19" s="48">
        <v>7</v>
      </c>
      <c r="B19" s="49" t="s">
        <v>125</v>
      </c>
      <c r="C19" s="50" t="s">
        <v>77</v>
      </c>
      <c r="D19" s="59"/>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1"/>
      <c r="IA19" s="17">
        <v>7</v>
      </c>
      <c r="IB19" s="17" t="s">
        <v>125</v>
      </c>
      <c r="IC19" s="17" t="s">
        <v>77</v>
      </c>
      <c r="IE19" s="18"/>
      <c r="IF19" s="18"/>
      <c r="IG19" s="18"/>
      <c r="IH19" s="18"/>
      <c r="II19" s="18"/>
    </row>
    <row r="20" spans="1:243" s="17" customFormat="1" ht="25.5">
      <c r="A20" s="48">
        <v>8</v>
      </c>
      <c r="B20" s="49" t="s">
        <v>128</v>
      </c>
      <c r="C20" s="50" t="s">
        <v>78</v>
      </c>
      <c r="D20" s="51">
        <v>20</v>
      </c>
      <c r="E20" s="51" t="s">
        <v>58</v>
      </c>
      <c r="F20" s="51">
        <v>365.94</v>
      </c>
      <c r="G20" s="52"/>
      <c r="H20" s="52"/>
      <c r="I20" s="53" t="s">
        <v>34</v>
      </c>
      <c r="J20" s="54">
        <f>IF(I20="Less(-)",-1,1)</f>
        <v>1</v>
      </c>
      <c r="K20" s="52" t="s">
        <v>35</v>
      </c>
      <c r="L20" s="52" t="s">
        <v>4</v>
      </c>
      <c r="M20" s="55"/>
      <c r="N20" s="52"/>
      <c r="O20" s="52"/>
      <c r="P20" s="56"/>
      <c r="Q20" s="52"/>
      <c r="R20" s="52"/>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3">
        <f>ROUND(total_amount_ba($B$2,$D$2,D20,F20,J20,K20,M20),0)</f>
        <v>7319</v>
      </c>
      <c r="BB20" s="57">
        <f>BA20+SUM(N20:AZ20)</f>
        <v>7319</v>
      </c>
      <c r="BC20" s="58" t="str">
        <f>SpellNumber(L20,BB20)</f>
        <v>INR  Seven Thousand Three Hundred &amp; Nineteen  Only</v>
      </c>
      <c r="IA20" s="17">
        <v>8</v>
      </c>
      <c r="IB20" s="17" t="s">
        <v>128</v>
      </c>
      <c r="IC20" s="17" t="s">
        <v>78</v>
      </c>
      <c r="ID20" s="17">
        <v>20</v>
      </c>
      <c r="IE20" s="18" t="s">
        <v>58</v>
      </c>
      <c r="IF20" s="18"/>
      <c r="IG20" s="18"/>
      <c r="IH20" s="18"/>
      <c r="II20" s="18"/>
    </row>
    <row r="21" spans="1:243" s="17" customFormat="1" ht="54.75" customHeight="1">
      <c r="A21" s="48">
        <v>9</v>
      </c>
      <c r="B21" s="49" t="s">
        <v>129</v>
      </c>
      <c r="C21" s="50" t="s">
        <v>79</v>
      </c>
      <c r="D21" s="51">
        <v>1</v>
      </c>
      <c r="E21" s="51" t="s">
        <v>48</v>
      </c>
      <c r="F21" s="51">
        <v>222.67</v>
      </c>
      <c r="G21" s="52"/>
      <c r="H21" s="52"/>
      <c r="I21" s="53" t="s">
        <v>34</v>
      </c>
      <c r="J21" s="54">
        <f>IF(I21="Less(-)",-1,1)</f>
        <v>1</v>
      </c>
      <c r="K21" s="52" t="s">
        <v>35</v>
      </c>
      <c r="L21" s="52" t="s">
        <v>4</v>
      </c>
      <c r="M21" s="55"/>
      <c r="N21" s="52"/>
      <c r="O21" s="52"/>
      <c r="P21" s="56"/>
      <c r="Q21" s="52"/>
      <c r="R21" s="52"/>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3">
        <f>ROUND(total_amount_ba($B$2,$D$2,D21,F21,J21,K21,M21),0)</f>
        <v>223</v>
      </c>
      <c r="BB21" s="57">
        <f>BA21+SUM(N21:AZ21)</f>
        <v>223</v>
      </c>
      <c r="BC21" s="58" t="str">
        <f>SpellNumber(L21,BB21)</f>
        <v>INR  Two Hundred &amp; Twenty Three  Only</v>
      </c>
      <c r="IA21" s="17">
        <v>9</v>
      </c>
      <c r="IB21" s="17" t="s">
        <v>129</v>
      </c>
      <c r="IC21" s="17" t="s">
        <v>79</v>
      </c>
      <c r="ID21" s="17">
        <v>1</v>
      </c>
      <c r="IE21" s="18" t="s">
        <v>48</v>
      </c>
      <c r="IF21" s="18"/>
      <c r="IG21" s="18"/>
      <c r="IH21" s="18"/>
      <c r="II21" s="18"/>
    </row>
    <row r="22" spans="1:243" s="17" customFormat="1" ht="76.5">
      <c r="A22" s="48">
        <v>10</v>
      </c>
      <c r="B22" s="49" t="s">
        <v>130</v>
      </c>
      <c r="C22" s="50" t="s">
        <v>80</v>
      </c>
      <c r="D22" s="59"/>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1"/>
      <c r="IA22" s="17">
        <v>10</v>
      </c>
      <c r="IB22" s="17" t="s">
        <v>130</v>
      </c>
      <c r="IC22" s="17" t="s">
        <v>80</v>
      </c>
      <c r="IE22" s="18"/>
      <c r="IF22" s="18"/>
      <c r="IG22" s="18"/>
      <c r="IH22" s="18"/>
      <c r="II22" s="18"/>
    </row>
    <row r="23" spans="1:243" s="17" customFormat="1" ht="25.5">
      <c r="A23" s="48">
        <v>11</v>
      </c>
      <c r="B23" s="49" t="s">
        <v>125</v>
      </c>
      <c r="C23" s="50" t="s">
        <v>81</v>
      </c>
      <c r="D23" s="51">
        <v>20</v>
      </c>
      <c r="E23" s="51" t="s">
        <v>72</v>
      </c>
      <c r="F23" s="51">
        <v>78.83</v>
      </c>
      <c r="G23" s="52"/>
      <c r="H23" s="52"/>
      <c r="I23" s="53" t="s">
        <v>34</v>
      </c>
      <c r="J23" s="54">
        <f>IF(I23="Less(-)",-1,1)</f>
        <v>1</v>
      </c>
      <c r="K23" s="52" t="s">
        <v>35</v>
      </c>
      <c r="L23" s="52" t="s">
        <v>4</v>
      </c>
      <c r="M23" s="55"/>
      <c r="N23" s="52"/>
      <c r="O23" s="52"/>
      <c r="P23" s="56"/>
      <c r="Q23" s="52"/>
      <c r="R23" s="52"/>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3">
        <f>ROUND(total_amount_ba($B$2,$D$2,D23,F23,J23,K23,M23),0)</f>
        <v>1577</v>
      </c>
      <c r="BB23" s="57">
        <f>BA23+SUM(N23:AZ23)</f>
        <v>1577</v>
      </c>
      <c r="BC23" s="58" t="str">
        <f>SpellNumber(L23,BB23)</f>
        <v>INR  One Thousand Five Hundred &amp; Seventy Seven  Only</v>
      </c>
      <c r="IA23" s="17">
        <v>11</v>
      </c>
      <c r="IB23" s="17" t="s">
        <v>125</v>
      </c>
      <c r="IC23" s="17" t="s">
        <v>81</v>
      </c>
      <c r="ID23" s="17">
        <v>20</v>
      </c>
      <c r="IE23" s="18" t="s">
        <v>72</v>
      </c>
      <c r="IF23" s="18"/>
      <c r="IG23" s="18"/>
      <c r="IH23" s="18"/>
      <c r="II23" s="18"/>
    </row>
    <row r="24" spans="1:243" s="17" customFormat="1" ht="14.25">
      <c r="A24" s="48">
        <v>12</v>
      </c>
      <c r="B24" s="49" t="s">
        <v>59</v>
      </c>
      <c r="C24" s="50" t="s">
        <v>82</v>
      </c>
      <c r="D24" s="59"/>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1"/>
      <c r="IA24" s="17">
        <v>12</v>
      </c>
      <c r="IB24" s="17" t="s">
        <v>59</v>
      </c>
      <c r="IC24" s="17" t="s">
        <v>82</v>
      </c>
      <c r="IE24" s="18"/>
      <c r="IF24" s="18"/>
      <c r="IG24" s="18"/>
      <c r="IH24" s="18"/>
      <c r="II24" s="18"/>
    </row>
    <row r="25" spans="1:243" s="17" customFormat="1" ht="38.25">
      <c r="A25" s="48">
        <v>13</v>
      </c>
      <c r="B25" s="49" t="s">
        <v>131</v>
      </c>
      <c r="C25" s="50" t="s">
        <v>83</v>
      </c>
      <c r="D25" s="59"/>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1"/>
      <c r="IA25" s="17">
        <v>13</v>
      </c>
      <c r="IB25" s="17" t="s">
        <v>131</v>
      </c>
      <c r="IC25" s="17" t="s">
        <v>83</v>
      </c>
      <c r="IE25" s="18"/>
      <c r="IF25" s="18"/>
      <c r="IG25" s="18"/>
      <c r="IH25" s="18"/>
      <c r="II25" s="18"/>
    </row>
    <row r="26" spans="1:243" s="17" customFormat="1" ht="38.25">
      <c r="A26" s="48">
        <v>14</v>
      </c>
      <c r="B26" s="49" t="s">
        <v>132</v>
      </c>
      <c r="C26" s="50" t="s">
        <v>84</v>
      </c>
      <c r="D26" s="51">
        <v>2</v>
      </c>
      <c r="E26" s="51" t="s">
        <v>48</v>
      </c>
      <c r="F26" s="51">
        <v>6457.83</v>
      </c>
      <c r="G26" s="52"/>
      <c r="H26" s="52"/>
      <c r="I26" s="53" t="s">
        <v>34</v>
      </c>
      <c r="J26" s="54">
        <f>IF(I26="Less(-)",-1,1)</f>
        <v>1</v>
      </c>
      <c r="K26" s="52" t="s">
        <v>35</v>
      </c>
      <c r="L26" s="52" t="s">
        <v>4</v>
      </c>
      <c r="M26" s="55"/>
      <c r="N26" s="52"/>
      <c r="O26" s="52"/>
      <c r="P26" s="56"/>
      <c r="Q26" s="52"/>
      <c r="R26" s="52"/>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3">
        <f>ROUND(total_amount_ba($B$2,$D$2,D26,F26,J26,K26,M26),0)</f>
        <v>12916</v>
      </c>
      <c r="BB26" s="57">
        <f>BA26+SUM(N26:AZ26)</f>
        <v>12916</v>
      </c>
      <c r="BC26" s="58" t="str">
        <f>SpellNumber(L26,BB26)</f>
        <v>INR  Twelve Thousand Nine Hundred &amp; Sixteen  Only</v>
      </c>
      <c r="IA26" s="17">
        <v>14</v>
      </c>
      <c r="IB26" s="17" t="s">
        <v>132</v>
      </c>
      <c r="IC26" s="17" t="s">
        <v>84</v>
      </c>
      <c r="ID26" s="17">
        <v>2</v>
      </c>
      <c r="IE26" s="18" t="s">
        <v>48</v>
      </c>
      <c r="IF26" s="18"/>
      <c r="IG26" s="18"/>
      <c r="IH26" s="18"/>
      <c r="II26" s="18"/>
    </row>
    <row r="27" spans="1:243" s="17" customFormat="1" ht="38.25">
      <c r="A27" s="48">
        <v>15</v>
      </c>
      <c r="B27" s="49" t="s">
        <v>133</v>
      </c>
      <c r="C27" s="50" t="s">
        <v>85</v>
      </c>
      <c r="D27" s="51">
        <v>11</v>
      </c>
      <c r="E27" s="51" t="s">
        <v>123</v>
      </c>
      <c r="F27" s="51">
        <v>5546.73</v>
      </c>
      <c r="G27" s="52"/>
      <c r="H27" s="52"/>
      <c r="I27" s="53" t="s">
        <v>34</v>
      </c>
      <c r="J27" s="54">
        <f>IF(I27="Less(-)",-1,1)</f>
        <v>1</v>
      </c>
      <c r="K27" s="52" t="s">
        <v>35</v>
      </c>
      <c r="L27" s="52" t="s">
        <v>4</v>
      </c>
      <c r="M27" s="55"/>
      <c r="N27" s="52"/>
      <c r="O27" s="52"/>
      <c r="P27" s="56"/>
      <c r="Q27" s="52"/>
      <c r="R27" s="52"/>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3">
        <f>ROUND(total_amount_ba($B$2,$D$2,D27,F27,J27,K27,M27),0)</f>
        <v>61014</v>
      </c>
      <c r="BB27" s="57">
        <f>BA27+SUM(N27:AZ27)</f>
        <v>61014</v>
      </c>
      <c r="BC27" s="58" t="str">
        <f>SpellNumber(L27,BB27)</f>
        <v>INR  Sixty One Thousand  &amp;Fourteen  Only</v>
      </c>
      <c r="IA27" s="17">
        <v>15</v>
      </c>
      <c r="IB27" s="17" t="s">
        <v>133</v>
      </c>
      <c r="IC27" s="17" t="s">
        <v>85</v>
      </c>
      <c r="ID27" s="17">
        <v>11</v>
      </c>
      <c r="IE27" s="18" t="s">
        <v>123</v>
      </c>
      <c r="IF27" s="18"/>
      <c r="IG27" s="18"/>
      <c r="IH27" s="18"/>
      <c r="II27" s="18"/>
    </row>
    <row r="28" spans="1:243" s="17" customFormat="1" ht="25.5">
      <c r="A28" s="48">
        <v>16</v>
      </c>
      <c r="B28" s="49" t="s">
        <v>134</v>
      </c>
      <c r="C28" s="50" t="s">
        <v>86</v>
      </c>
      <c r="D28" s="59"/>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1"/>
      <c r="IA28" s="17">
        <v>16</v>
      </c>
      <c r="IB28" s="17" t="s">
        <v>134</v>
      </c>
      <c r="IC28" s="17" t="s">
        <v>86</v>
      </c>
      <c r="IE28" s="18"/>
      <c r="IF28" s="18"/>
      <c r="IG28" s="18"/>
      <c r="IH28" s="18"/>
      <c r="II28" s="18"/>
    </row>
    <row r="29" spans="1:243" s="17" customFormat="1" ht="38.25">
      <c r="A29" s="48">
        <v>17</v>
      </c>
      <c r="B29" s="49" t="s">
        <v>135</v>
      </c>
      <c r="C29" s="50" t="s">
        <v>87</v>
      </c>
      <c r="D29" s="51">
        <v>20</v>
      </c>
      <c r="E29" s="51" t="s">
        <v>46</v>
      </c>
      <c r="F29" s="51">
        <v>587.07</v>
      </c>
      <c r="G29" s="52"/>
      <c r="H29" s="52"/>
      <c r="I29" s="53" t="s">
        <v>34</v>
      </c>
      <c r="J29" s="54">
        <f>IF(I29="Less(-)",-1,1)</f>
        <v>1</v>
      </c>
      <c r="K29" s="52" t="s">
        <v>35</v>
      </c>
      <c r="L29" s="52" t="s">
        <v>4</v>
      </c>
      <c r="M29" s="55"/>
      <c r="N29" s="52"/>
      <c r="O29" s="52"/>
      <c r="P29" s="56"/>
      <c r="Q29" s="52"/>
      <c r="R29" s="52"/>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3">
        <f>ROUND(total_amount_ba($B$2,$D$2,D29,F29,J29,K29,M29),0)</f>
        <v>11741</v>
      </c>
      <c r="BB29" s="57">
        <f>BA29+SUM(N29:AZ29)</f>
        <v>11741</v>
      </c>
      <c r="BC29" s="58" t="str">
        <f>SpellNumber(L29,BB29)</f>
        <v>INR  Eleven Thousand Seven Hundred &amp; Forty One  Only</v>
      </c>
      <c r="IA29" s="17">
        <v>17</v>
      </c>
      <c r="IB29" s="17" t="s">
        <v>135</v>
      </c>
      <c r="IC29" s="17" t="s">
        <v>87</v>
      </c>
      <c r="ID29" s="17">
        <v>20</v>
      </c>
      <c r="IE29" s="18" t="s">
        <v>46</v>
      </c>
      <c r="IF29" s="18"/>
      <c r="IG29" s="18"/>
      <c r="IH29" s="18"/>
      <c r="II29" s="18"/>
    </row>
    <row r="30" spans="1:243" s="17" customFormat="1" ht="14.25">
      <c r="A30" s="48">
        <v>18</v>
      </c>
      <c r="B30" s="49" t="s">
        <v>136</v>
      </c>
      <c r="C30" s="50" t="s">
        <v>88</v>
      </c>
      <c r="D30" s="59"/>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1"/>
      <c r="IA30" s="17">
        <v>18</v>
      </c>
      <c r="IB30" s="17" t="s">
        <v>136</v>
      </c>
      <c r="IC30" s="17" t="s">
        <v>88</v>
      </c>
      <c r="IE30" s="18"/>
      <c r="IF30" s="18"/>
      <c r="IG30" s="18"/>
      <c r="IH30" s="18"/>
      <c r="II30" s="18"/>
    </row>
    <row r="31" spans="1:243" s="17" customFormat="1" ht="25.5">
      <c r="A31" s="48">
        <v>19</v>
      </c>
      <c r="B31" s="49" t="s">
        <v>137</v>
      </c>
      <c r="C31" s="50" t="s">
        <v>89</v>
      </c>
      <c r="D31" s="59"/>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1"/>
      <c r="IA31" s="17">
        <v>19</v>
      </c>
      <c r="IB31" s="17" t="s">
        <v>137</v>
      </c>
      <c r="IC31" s="17" t="s">
        <v>89</v>
      </c>
      <c r="IE31" s="18"/>
      <c r="IF31" s="18"/>
      <c r="IG31" s="18"/>
      <c r="IH31" s="18"/>
      <c r="II31" s="18"/>
    </row>
    <row r="32" spans="1:243" s="17" customFormat="1" ht="14.25">
      <c r="A32" s="48">
        <v>20</v>
      </c>
      <c r="B32" s="49" t="s">
        <v>138</v>
      </c>
      <c r="C32" s="50" t="s">
        <v>90</v>
      </c>
      <c r="D32" s="59"/>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1"/>
      <c r="IA32" s="17">
        <v>20</v>
      </c>
      <c r="IB32" s="17" t="s">
        <v>138</v>
      </c>
      <c r="IC32" s="17" t="s">
        <v>90</v>
      </c>
      <c r="IE32" s="18"/>
      <c r="IF32" s="18"/>
      <c r="IG32" s="18"/>
      <c r="IH32" s="18"/>
      <c r="II32" s="18"/>
    </row>
    <row r="33" spans="1:243" s="17" customFormat="1" ht="25.5">
      <c r="A33" s="48">
        <v>21</v>
      </c>
      <c r="B33" s="49" t="s">
        <v>139</v>
      </c>
      <c r="C33" s="50" t="s">
        <v>91</v>
      </c>
      <c r="D33" s="51">
        <v>60</v>
      </c>
      <c r="E33" s="51" t="s">
        <v>58</v>
      </c>
      <c r="F33" s="51">
        <v>159.49</v>
      </c>
      <c r="G33" s="52"/>
      <c r="H33" s="52"/>
      <c r="I33" s="53" t="s">
        <v>34</v>
      </c>
      <c r="J33" s="54">
        <f>IF(I33="Less(-)",-1,1)</f>
        <v>1</v>
      </c>
      <c r="K33" s="52" t="s">
        <v>35</v>
      </c>
      <c r="L33" s="52" t="s">
        <v>4</v>
      </c>
      <c r="M33" s="55"/>
      <c r="N33" s="52"/>
      <c r="O33" s="52"/>
      <c r="P33" s="56"/>
      <c r="Q33" s="52"/>
      <c r="R33" s="52"/>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3">
        <f>ROUND(total_amount_ba($B$2,$D$2,D33,F33,J33,K33,M33),0)</f>
        <v>9569</v>
      </c>
      <c r="BB33" s="57">
        <f>BA33+SUM(N33:AZ33)</f>
        <v>9569</v>
      </c>
      <c r="BC33" s="58" t="str">
        <f>SpellNumber(L33,BB33)</f>
        <v>INR  Nine Thousand Five Hundred &amp; Sixty Nine  Only</v>
      </c>
      <c r="IA33" s="17">
        <v>21</v>
      </c>
      <c r="IB33" s="17" t="s">
        <v>139</v>
      </c>
      <c r="IC33" s="17" t="s">
        <v>91</v>
      </c>
      <c r="ID33" s="17">
        <v>60</v>
      </c>
      <c r="IE33" s="18" t="s">
        <v>58</v>
      </c>
      <c r="IF33" s="18"/>
      <c r="IG33" s="18"/>
      <c r="IH33" s="18"/>
      <c r="II33" s="18"/>
    </row>
    <row r="34" spans="1:243" s="17" customFormat="1" ht="14.25">
      <c r="A34" s="48">
        <v>22</v>
      </c>
      <c r="B34" s="49" t="s">
        <v>60</v>
      </c>
      <c r="C34" s="50" t="s">
        <v>92</v>
      </c>
      <c r="D34" s="59"/>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1"/>
      <c r="IA34" s="17">
        <v>22</v>
      </c>
      <c r="IB34" s="17" t="s">
        <v>60</v>
      </c>
      <c r="IC34" s="17" t="s">
        <v>92</v>
      </c>
      <c r="IE34" s="18"/>
      <c r="IF34" s="18"/>
      <c r="IG34" s="18"/>
      <c r="IH34" s="18"/>
      <c r="II34" s="18"/>
    </row>
    <row r="35" spans="1:243" s="17" customFormat="1" ht="25.5">
      <c r="A35" s="48">
        <v>23</v>
      </c>
      <c r="B35" s="49" t="s">
        <v>61</v>
      </c>
      <c r="C35" s="50" t="s">
        <v>93</v>
      </c>
      <c r="D35" s="59"/>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1"/>
      <c r="IA35" s="17">
        <v>23</v>
      </c>
      <c r="IB35" s="17" t="s">
        <v>61</v>
      </c>
      <c r="IC35" s="17" t="s">
        <v>93</v>
      </c>
      <c r="IE35" s="18"/>
      <c r="IF35" s="18"/>
      <c r="IG35" s="18"/>
      <c r="IH35" s="18"/>
      <c r="II35" s="18"/>
    </row>
    <row r="36" spans="1:243" s="17" customFormat="1" ht="25.5">
      <c r="A36" s="48">
        <v>24</v>
      </c>
      <c r="B36" s="49" t="s">
        <v>62</v>
      </c>
      <c r="C36" s="50" t="s">
        <v>94</v>
      </c>
      <c r="D36" s="51">
        <v>14</v>
      </c>
      <c r="E36" s="51" t="s">
        <v>48</v>
      </c>
      <c r="F36" s="51">
        <v>5838.01</v>
      </c>
      <c r="G36" s="52"/>
      <c r="H36" s="52"/>
      <c r="I36" s="53" t="s">
        <v>34</v>
      </c>
      <c r="J36" s="54">
        <f>IF(I36="Less(-)",-1,1)</f>
        <v>1</v>
      </c>
      <c r="K36" s="52" t="s">
        <v>35</v>
      </c>
      <c r="L36" s="52" t="s">
        <v>4</v>
      </c>
      <c r="M36" s="55"/>
      <c r="N36" s="52"/>
      <c r="O36" s="52"/>
      <c r="P36" s="56"/>
      <c r="Q36" s="52"/>
      <c r="R36" s="52"/>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3">
        <f>ROUND(total_amount_ba($B$2,$D$2,D36,F36,J36,K36,M36),0)</f>
        <v>81732</v>
      </c>
      <c r="BB36" s="57">
        <f>BA36+SUM(N36:AZ36)</f>
        <v>81732</v>
      </c>
      <c r="BC36" s="58" t="str">
        <f>SpellNumber(L36,BB36)</f>
        <v>INR  Eighty One Thousand Seven Hundred &amp; Thirty Two  Only</v>
      </c>
      <c r="IA36" s="17">
        <v>24</v>
      </c>
      <c r="IB36" s="17" t="s">
        <v>62</v>
      </c>
      <c r="IC36" s="17" t="s">
        <v>94</v>
      </c>
      <c r="ID36" s="17">
        <v>14</v>
      </c>
      <c r="IE36" s="18" t="s">
        <v>48</v>
      </c>
      <c r="IF36" s="18"/>
      <c r="IG36" s="18"/>
      <c r="IH36" s="18"/>
      <c r="II36" s="18"/>
    </row>
    <row r="37" spans="1:243" s="17" customFormat="1" ht="38.25">
      <c r="A37" s="48">
        <v>25</v>
      </c>
      <c r="B37" s="49" t="s">
        <v>140</v>
      </c>
      <c r="C37" s="50" t="s">
        <v>95</v>
      </c>
      <c r="D37" s="59"/>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1"/>
      <c r="IA37" s="17">
        <v>25</v>
      </c>
      <c r="IB37" s="17" t="s">
        <v>140</v>
      </c>
      <c r="IC37" s="17" t="s">
        <v>95</v>
      </c>
      <c r="IE37" s="18"/>
      <c r="IF37" s="18"/>
      <c r="IG37" s="18"/>
      <c r="IH37" s="18"/>
      <c r="II37" s="18"/>
    </row>
    <row r="38" spans="1:243" s="17" customFormat="1" ht="25.5">
      <c r="A38" s="48">
        <v>26</v>
      </c>
      <c r="B38" s="49" t="s">
        <v>141</v>
      </c>
      <c r="C38" s="50" t="s">
        <v>96</v>
      </c>
      <c r="D38" s="51">
        <v>12</v>
      </c>
      <c r="E38" s="51" t="s">
        <v>48</v>
      </c>
      <c r="F38" s="51">
        <v>7267.3</v>
      </c>
      <c r="G38" s="52"/>
      <c r="H38" s="52"/>
      <c r="I38" s="53" t="s">
        <v>34</v>
      </c>
      <c r="J38" s="54">
        <f>IF(I38="Less(-)",-1,1)</f>
        <v>1</v>
      </c>
      <c r="K38" s="52" t="s">
        <v>35</v>
      </c>
      <c r="L38" s="52" t="s">
        <v>4</v>
      </c>
      <c r="M38" s="55"/>
      <c r="N38" s="52"/>
      <c r="O38" s="52"/>
      <c r="P38" s="56"/>
      <c r="Q38" s="52"/>
      <c r="R38" s="52"/>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3">
        <f>ROUND(total_amount_ba($B$2,$D$2,D38,F38,J38,K38,M38),0)</f>
        <v>87208</v>
      </c>
      <c r="BB38" s="57">
        <f>BA38+SUM(N38:AZ38)</f>
        <v>87208</v>
      </c>
      <c r="BC38" s="58" t="str">
        <f>SpellNumber(L38,BB38)</f>
        <v>INR  Eighty Seven Thousand Two Hundred &amp; Eight  Only</v>
      </c>
      <c r="IA38" s="17">
        <v>26</v>
      </c>
      <c r="IB38" s="17" t="s">
        <v>141</v>
      </c>
      <c r="IC38" s="17" t="s">
        <v>96</v>
      </c>
      <c r="ID38" s="17">
        <v>12</v>
      </c>
      <c r="IE38" s="18" t="s">
        <v>48</v>
      </c>
      <c r="IF38" s="18"/>
      <c r="IG38" s="18"/>
      <c r="IH38" s="18"/>
      <c r="II38" s="18"/>
    </row>
    <row r="39" spans="1:243" s="17" customFormat="1" ht="14.25">
      <c r="A39" s="48">
        <v>27</v>
      </c>
      <c r="B39" s="49" t="s">
        <v>63</v>
      </c>
      <c r="C39" s="50" t="s">
        <v>97</v>
      </c>
      <c r="D39" s="59"/>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1"/>
      <c r="IA39" s="17">
        <v>27</v>
      </c>
      <c r="IB39" s="17" t="s">
        <v>63</v>
      </c>
      <c r="IC39" s="17" t="s">
        <v>97</v>
      </c>
      <c r="IE39" s="18"/>
      <c r="IF39" s="18"/>
      <c r="IG39" s="18"/>
      <c r="IH39" s="18"/>
      <c r="II39" s="18"/>
    </row>
    <row r="40" spans="1:243" s="17" customFormat="1" ht="51">
      <c r="A40" s="48">
        <v>28</v>
      </c>
      <c r="B40" s="49" t="s">
        <v>142</v>
      </c>
      <c r="C40" s="50" t="s">
        <v>98</v>
      </c>
      <c r="D40" s="51">
        <v>50</v>
      </c>
      <c r="E40" s="51" t="s">
        <v>73</v>
      </c>
      <c r="F40" s="51">
        <v>98.16</v>
      </c>
      <c r="G40" s="52"/>
      <c r="H40" s="52"/>
      <c r="I40" s="53" t="s">
        <v>34</v>
      </c>
      <c r="J40" s="54">
        <f>IF(I40="Less(-)",-1,1)</f>
        <v>1</v>
      </c>
      <c r="K40" s="52" t="s">
        <v>35</v>
      </c>
      <c r="L40" s="52" t="s">
        <v>4</v>
      </c>
      <c r="M40" s="55"/>
      <c r="N40" s="52"/>
      <c r="O40" s="52"/>
      <c r="P40" s="56"/>
      <c r="Q40" s="52"/>
      <c r="R40" s="52"/>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3">
        <f>ROUND(total_amount_ba($B$2,$D$2,D40,F40,J40,K40,M40),0)</f>
        <v>4908</v>
      </c>
      <c r="BB40" s="57">
        <f>BA40+SUM(N40:AZ40)</f>
        <v>4908</v>
      </c>
      <c r="BC40" s="58" t="str">
        <f>SpellNumber(L40,BB40)</f>
        <v>INR  Four Thousand Nine Hundred &amp; Eight  Only</v>
      </c>
      <c r="IA40" s="17">
        <v>28</v>
      </c>
      <c r="IB40" s="17" t="s">
        <v>142</v>
      </c>
      <c r="IC40" s="17" t="s">
        <v>98</v>
      </c>
      <c r="ID40" s="17">
        <v>50</v>
      </c>
      <c r="IE40" s="18" t="s">
        <v>73</v>
      </c>
      <c r="IF40" s="18"/>
      <c r="IG40" s="18"/>
      <c r="IH40" s="18"/>
      <c r="II40" s="18"/>
    </row>
    <row r="41" spans="1:243" s="17" customFormat="1" ht="63.75">
      <c r="A41" s="48">
        <v>29</v>
      </c>
      <c r="B41" s="49" t="s">
        <v>143</v>
      </c>
      <c r="C41" s="50" t="s">
        <v>99</v>
      </c>
      <c r="D41" s="59"/>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1"/>
      <c r="IA41" s="17">
        <v>29</v>
      </c>
      <c r="IB41" s="17" t="s">
        <v>143</v>
      </c>
      <c r="IC41" s="17" t="s">
        <v>99</v>
      </c>
      <c r="IE41" s="18"/>
      <c r="IF41" s="18"/>
      <c r="IG41" s="18"/>
      <c r="IH41" s="18"/>
      <c r="II41" s="18"/>
    </row>
    <row r="42" spans="1:243" s="17" customFormat="1" ht="25.5">
      <c r="A42" s="48">
        <v>30</v>
      </c>
      <c r="B42" s="49" t="s">
        <v>144</v>
      </c>
      <c r="C42" s="50" t="s">
        <v>100</v>
      </c>
      <c r="D42" s="51">
        <v>1650</v>
      </c>
      <c r="E42" s="51" t="s">
        <v>73</v>
      </c>
      <c r="F42" s="51">
        <v>135.82</v>
      </c>
      <c r="G42" s="52"/>
      <c r="H42" s="52"/>
      <c r="I42" s="53" t="s">
        <v>34</v>
      </c>
      <c r="J42" s="54">
        <f>IF(I42="Less(-)",-1,1)</f>
        <v>1</v>
      </c>
      <c r="K42" s="52" t="s">
        <v>35</v>
      </c>
      <c r="L42" s="52" t="s">
        <v>4</v>
      </c>
      <c r="M42" s="55"/>
      <c r="N42" s="52"/>
      <c r="O42" s="52"/>
      <c r="P42" s="56"/>
      <c r="Q42" s="52"/>
      <c r="R42" s="52"/>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3">
        <f>ROUND(total_amount_ba($B$2,$D$2,D42,F42,J42,K42,M42),0)</f>
        <v>224103</v>
      </c>
      <c r="BB42" s="57">
        <f>BA42+SUM(N42:AZ42)</f>
        <v>224103</v>
      </c>
      <c r="BC42" s="58" t="str">
        <f>SpellNumber(L42,BB42)</f>
        <v>INR  Two Lakh Twenty Four Thousand One Hundred &amp; Three  Only</v>
      </c>
      <c r="IA42" s="17">
        <v>30</v>
      </c>
      <c r="IB42" s="17" t="s">
        <v>144</v>
      </c>
      <c r="IC42" s="17" t="s">
        <v>100</v>
      </c>
      <c r="ID42" s="17">
        <v>1650</v>
      </c>
      <c r="IE42" s="18" t="s">
        <v>73</v>
      </c>
      <c r="IF42" s="18"/>
      <c r="IG42" s="18"/>
      <c r="IH42" s="18"/>
      <c r="II42" s="18"/>
    </row>
    <row r="43" spans="1:243" s="17" customFormat="1" ht="51.75" customHeight="1">
      <c r="A43" s="48">
        <v>31</v>
      </c>
      <c r="B43" s="49" t="s">
        <v>64</v>
      </c>
      <c r="C43" s="50" t="s">
        <v>101</v>
      </c>
      <c r="D43" s="59"/>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1"/>
      <c r="IA43" s="17">
        <v>31</v>
      </c>
      <c r="IB43" s="17" t="s">
        <v>64</v>
      </c>
      <c r="IC43" s="17" t="s">
        <v>101</v>
      </c>
      <c r="IE43" s="18"/>
      <c r="IF43" s="18"/>
      <c r="IG43" s="18"/>
      <c r="IH43" s="18"/>
      <c r="II43" s="18"/>
    </row>
    <row r="44" spans="1:243" s="17" customFormat="1" ht="26.25" customHeight="1">
      <c r="A44" s="48">
        <v>32</v>
      </c>
      <c r="B44" s="49" t="s">
        <v>65</v>
      </c>
      <c r="C44" s="50" t="s">
        <v>102</v>
      </c>
      <c r="D44" s="51">
        <v>10</v>
      </c>
      <c r="E44" s="51" t="s">
        <v>73</v>
      </c>
      <c r="F44" s="51">
        <v>124.77</v>
      </c>
      <c r="G44" s="52"/>
      <c r="H44" s="52"/>
      <c r="I44" s="53" t="s">
        <v>34</v>
      </c>
      <c r="J44" s="54">
        <f>IF(I44="Less(-)",-1,1)</f>
        <v>1</v>
      </c>
      <c r="K44" s="52" t="s">
        <v>35</v>
      </c>
      <c r="L44" s="52" t="s">
        <v>4</v>
      </c>
      <c r="M44" s="55"/>
      <c r="N44" s="52"/>
      <c r="O44" s="52"/>
      <c r="P44" s="56"/>
      <c r="Q44" s="52"/>
      <c r="R44" s="52"/>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3">
        <f>ROUND(total_amount_ba($B$2,$D$2,D44,F44,J44,K44,M44),0)</f>
        <v>1248</v>
      </c>
      <c r="BB44" s="57">
        <f>BA44+SUM(N44:AZ44)</f>
        <v>1248</v>
      </c>
      <c r="BC44" s="58" t="str">
        <f>SpellNumber(L44,BB44)</f>
        <v>INR  One Thousand Two Hundred &amp; Forty Eight  Only</v>
      </c>
      <c r="IA44" s="17">
        <v>32</v>
      </c>
      <c r="IB44" s="17" t="s">
        <v>65</v>
      </c>
      <c r="IC44" s="17" t="s">
        <v>102</v>
      </c>
      <c r="ID44" s="17">
        <v>10</v>
      </c>
      <c r="IE44" s="18" t="s">
        <v>73</v>
      </c>
      <c r="IF44" s="18"/>
      <c r="IG44" s="18"/>
      <c r="IH44" s="18"/>
      <c r="II44" s="18"/>
    </row>
    <row r="45" spans="1:243" s="17" customFormat="1" ht="14.25">
      <c r="A45" s="48">
        <v>33</v>
      </c>
      <c r="B45" s="49" t="s">
        <v>52</v>
      </c>
      <c r="C45" s="50" t="s">
        <v>103</v>
      </c>
      <c r="D45" s="59"/>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1"/>
      <c r="IA45" s="17">
        <v>33</v>
      </c>
      <c r="IB45" s="17" t="s">
        <v>52</v>
      </c>
      <c r="IC45" s="17" t="s">
        <v>103</v>
      </c>
      <c r="IE45" s="18"/>
      <c r="IF45" s="18"/>
      <c r="IG45" s="18"/>
      <c r="IH45" s="18"/>
      <c r="II45" s="18"/>
    </row>
    <row r="46" spans="1:243" s="17" customFormat="1" ht="51">
      <c r="A46" s="48">
        <v>34</v>
      </c>
      <c r="B46" s="49" t="s">
        <v>53</v>
      </c>
      <c r="C46" s="50" t="s">
        <v>104</v>
      </c>
      <c r="D46" s="59"/>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1"/>
      <c r="IA46" s="17">
        <v>34</v>
      </c>
      <c r="IB46" s="17" t="s">
        <v>53</v>
      </c>
      <c r="IC46" s="17" t="s">
        <v>104</v>
      </c>
      <c r="IE46" s="18"/>
      <c r="IF46" s="18"/>
      <c r="IG46" s="18"/>
      <c r="IH46" s="18"/>
      <c r="II46" s="18"/>
    </row>
    <row r="47" spans="1:243" s="17" customFormat="1" ht="36" customHeight="1">
      <c r="A47" s="48">
        <v>35</v>
      </c>
      <c r="B47" s="49" t="s">
        <v>54</v>
      </c>
      <c r="C47" s="50" t="s">
        <v>105</v>
      </c>
      <c r="D47" s="51">
        <v>32</v>
      </c>
      <c r="E47" s="51" t="s">
        <v>46</v>
      </c>
      <c r="F47" s="51">
        <v>477.86</v>
      </c>
      <c r="G47" s="52"/>
      <c r="H47" s="52"/>
      <c r="I47" s="53" t="s">
        <v>34</v>
      </c>
      <c r="J47" s="54">
        <f>IF(I47="Less(-)",-1,1)</f>
        <v>1</v>
      </c>
      <c r="K47" s="52" t="s">
        <v>35</v>
      </c>
      <c r="L47" s="52" t="s">
        <v>4</v>
      </c>
      <c r="M47" s="55"/>
      <c r="N47" s="52"/>
      <c r="O47" s="52"/>
      <c r="P47" s="56"/>
      <c r="Q47" s="52"/>
      <c r="R47" s="52"/>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3">
        <f>ROUND(total_amount_ba($B$2,$D$2,D47,F47,J47,K47,M47),0)</f>
        <v>15292</v>
      </c>
      <c r="BB47" s="57">
        <f>BA47+SUM(N47:AZ47)</f>
        <v>15292</v>
      </c>
      <c r="BC47" s="58" t="str">
        <f>SpellNumber(L47,BB47)</f>
        <v>INR  Fifteen Thousand Two Hundred &amp; Ninety Two  Only</v>
      </c>
      <c r="IA47" s="17">
        <v>35</v>
      </c>
      <c r="IB47" s="17" t="s">
        <v>54</v>
      </c>
      <c r="IC47" s="17" t="s">
        <v>105</v>
      </c>
      <c r="ID47" s="17">
        <v>32</v>
      </c>
      <c r="IE47" s="18" t="s">
        <v>46</v>
      </c>
      <c r="IF47" s="18"/>
      <c r="IG47" s="18"/>
      <c r="IH47" s="18"/>
      <c r="II47" s="18"/>
    </row>
    <row r="48" spans="1:243" s="17" customFormat="1" ht="38.25">
      <c r="A48" s="48">
        <v>36</v>
      </c>
      <c r="B48" s="49" t="s">
        <v>55</v>
      </c>
      <c r="C48" s="50" t="s">
        <v>106</v>
      </c>
      <c r="D48" s="51">
        <v>1</v>
      </c>
      <c r="E48" s="51" t="s">
        <v>48</v>
      </c>
      <c r="F48" s="51">
        <v>6978.21</v>
      </c>
      <c r="G48" s="52"/>
      <c r="H48" s="52"/>
      <c r="I48" s="53" t="s">
        <v>34</v>
      </c>
      <c r="J48" s="54">
        <f>IF(I48="Less(-)",-1,1)</f>
        <v>1</v>
      </c>
      <c r="K48" s="52" t="s">
        <v>35</v>
      </c>
      <c r="L48" s="52" t="s">
        <v>4</v>
      </c>
      <c r="M48" s="55"/>
      <c r="N48" s="52"/>
      <c r="O48" s="52"/>
      <c r="P48" s="56"/>
      <c r="Q48" s="52"/>
      <c r="R48" s="52"/>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3">
        <f>ROUND(total_amount_ba($B$2,$D$2,D48,F48,J48,K48,M48),0)</f>
        <v>6978</v>
      </c>
      <c r="BB48" s="57">
        <f>BA48+SUM(N48:AZ48)</f>
        <v>6978</v>
      </c>
      <c r="BC48" s="58" t="str">
        <f>SpellNumber(L48,BB48)</f>
        <v>INR  Six Thousand Nine Hundred &amp; Seventy Eight  Only</v>
      </c>
      <c r="IA48" s="17">
        <v>36</v>
      </c>
      <c r="IB48" s="17" t="s">
        <v>55</v>
      </c>
      <c r="IC48" s="17" t="s">
        <v>106</v>
      </c>
      <c r="ID48" s="17">
        <v>1</v>
      </c>
      <c r="IE48" s="18" t="s">
        <v>48</v>
      </c>
      <c r="IF48" s="18"/>
      <c r="IG48" s="18"/>
      <c r="IH48" s="18"/>
      <c r="II48" s="18"/>
    </row>
    <row r="49" spans="1:243" s="17" customFormat="1" ht="25.5">
      <c r="A49" s="48">
        <v>37</v>
      </c>
      <c r="B49" s="49" t="s">
        <v>56</v>
      </c>
      <c r="C49" s="50" t="s">
        <v>107</v>
      </c>
      <c r="D49" s="59"/>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1"/>
      <c r="IA49" s="17">
        <v>37</v>
      </c>
      <c r="IB49" s="17" t="s">
        <v>56</v>
      </c>
      <c r="IC49" s="17" t="s">
        <v>107</v>
      </c>
      <c r="IE49" s="18"/>
      <c r="IF49" s="18"/>
      <c r="IG49" s="18"/>
      <c r="IH49" s="18"/>
      <c r="II49" s="18"/>
    </row>
    <row r="50" spans="1:243" s="17" customFormat="1" ht="25.5">
      <c r="A50" s="48">
        <v>38</v>
      </c>
      <c r="B50" s="49" t="s">
        <v>57</v>
      </c>
      <c r="C50" s="50" t="s">
        <v>108</v>
      </c>
      <c r="D50" s="51">
        <v>50</v>
      </c>
      <c r="E50" s="51" t="s">
        <v>58</v>
      </c>
      <c r="F50" s="51">
        <v>69.71</v>
      </c>
      <c r="G50" s="52"/>
      <c r="H50" s="52"/>
      <c r="I50" s="53" t="s">
        <v>34</v>
      </c>
      <c r="J50" s="54">
        <f>IF(I50="Less(-)",-1,1)</f>
        <v>1</v>
      </c>
      <c r="K50" s="52" t="s">
        <v>35</v>
      </c>
      <c r="L50" s="52" t="s">
        <v>4</v>
      </c>
      <c r="M50" s="55"/>
      <c r="N50" s="52"/>
      <c r="O50" s="52"/>
      <c r="P50" s="56"/>
      <c r="Q50" s="52"/>
      <c r="R50" s="52"/>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3">
        <f>ROUND(total_amount_ba($B$2,$D$2,D50,F50,J50,K50,M50),0)</f>
        <v>3486</v>
      </c>
      <c r="BB50" s="57">
        <f>BA50+SUM(N50:AZ50)</f>
        <v>3486</v>
      </c>
      <c r="BC50" s="58" t="str">
        <f>SpellNumber(L50,BB50)</f>
        <v>INR  Three Thousand Four Hundred &amp; Eighty Six  Only</v>
      </c>
      <c r="IA50" s="17">
        <v>38</v>
      </c>
      <c r="IB50" s="17" t="s">
        <v>57</v>
      </c>
      <c r="IC50" s="17" t="s">
        <v>108</v>
      </c>
      <c r="ID50" s="17">
        <v>50</v>
      </c>
      <c r="IE50" s="18" t="s">
        <v>58</v>
      </c>
      <c r="IF50" s="18"/>
      <c r="IG50" s="18"/>
      <c r="IH50" s="18"/>
      <c r="II50" s="18"/>
    </row>
    <row r="51" spans="1:243" s="17" customFormat="1" ht="14.25">
      <c r="A51" s="48">
        <v>39</v>
      </c>
      <c r="B51" s="49" t="s">
        <v>66</v>
      </c>
      <c r="C51" s="50" t="s">
        <v>109</v>
      </c>
      <c r="D51" s="59"/>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1"/>
      <c r="IA51" s="17">
        <v>39</v>
      </c>
      <c r="IB51" s="17" t="s">
        <v>66</v>
      </c>
      <c r="IC51" s="17" t="s">
        <v>109</v>
      </c>
      <c r="IE51" s="18"/>
      <c r="IF51" s="18"/>
      <c r="IG51" s="18"/>
      <c r="IH51" s="18"/>
      <c r="II51" s="18"/>
    </row>
    <row r="52" spans="1:243" s="17" customFormat="1" ht="204.75" customHeight="1">
      <c r="A52" s="48">
        <v>40</v>
      </c>
      <c r="B52" s="49" t="s">
        <v>145</v>
      </c>
      <c r="C52" s="50" t="s">
        <v>110</v>
      </c>
      <c r="D52" s="51">
        <v>76</v>
      </c>
      <c r="E52" s="51" t="s">
        <v>46</v>
      </c>
      <c r="F52" s="51">
        <v>588.82</v>
      </c>
      <c r="G52" s="52"/>
      <c r="H52" s="52"/>
      <c r="I52" s="53" t="s">
        <v>34</v>
      </c>
      <c r="J52" s="54">
        <f>IF(I52="Less(-)",-1,1)</f>
        <v>1</v>
      </c>
      <c r="K52" s="52" t="s">
        <v>35</v>
      </c>
      <c r="L52" s="52" t="s">
        <v>4</v>
      </c>
      <c r="M52" s="55"/>
      <c r="N52" s="52"/>
      <c r="O52" s="52"/>
      <c r="P52" s="56"/>
      <c r="Q52" s="52"/>
      <c r="R52" s="52"/>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3">
        <f>ROUND(total_amount_ba($B$2,$D$2,D52,F52,J52,K52,M52),0)</f>
        <v>44750</v>
      </c>
      <c r="BB52" s="57">
        <f>BA52+SUM(N52:AZ52)</f>
        <v>44750</v>
      </c>
      <c r="BC52" s="58" t="str">
        <f>SpellNumber(L52,BB52)</f>
        <v>INR  Forty Four Thousand Seven Hundred &amp; Fifty  Only</v>
      </c>
      <c r="IA52" s="17">
        <v>40</v>
      </c>
      <c r="IB52" s="17" t="s">
        <v>145</v>
      </c>
      <c r="IC52" s="17" t="s">
        <v>110</v>
      </c>
      <c r="ID52" s="17">
        <v>76</v>
      </c>
      <c r="IE52" s="18" t="s">
        <v>46</v>
      </c>
      <c r="IF52" s="18"/>
      <c r="IG52" s="18"/>
      <c r="IH52" s="18"/>
      <c r="II52" s="18"/>
    </row>
    <row r="53" spans="1:243" s="17" customFormat="1" ht="14.25">
      <c r="A53" s="48">
        <v>41</v>
      </c>
      <c r="B53" s="49" t="s">
        <v>47</v>
      </c>
      <c r="C53" s="50" t="s">
        <v>111</v>
      </c>
      <c r="D53" s="59"/>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1"/>
      <c r="IA53" s="17">
        <v>41</v>
      </c>
      <c r="IB53" s="17" t="s">
        <v>47</v>
      </c>
      <c r="IC53" s="17" t="s">
        <v>111</v>
      </c>
      <c r="IE53" s="18"/>
      <c r="IF53" s="18"/>
      <c r="IG53" s="18"/>
      <c r="IH53" s="18"/>
      <c r="II53" s="18"/>
    </row>
    <row r="54" spans="1:243" s="17" customFormat="1" ht="14.25">
      <c r="A54" s="48">
        <v>42</v>
      </c>
      <c r="B54" s="49" t="s">
        <v>67</v>
      </c>
      <c r="C54" s="50" t="s">
        <v>112</v>
      </c>
      <c r="D54" s="59"/>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1"/>
      <c r="IA54" s="17">
        <v>42</v>
      </c>
      <c r="IB54" s="17" t="s">
        <v>67</v>
      </c>
      <c r="IC54" s="17" t="s">
        <v>112</v>
      </c>
      <c r="IE54" s="18"/>
      <c r="IF54" s="18"/>
      <c r="IG54" s="18"/>
      <c r="IH54" s="18"/>
      <c r="II54" s="18"/>
    </row>
    <row r="55" spans="1:243" s="17" customFormat="1" ht="25.5">
      <c r="A55" s="48">
        <v>43</v>
      </c>
      <c r="B55" s="49" t="s">
        <v>68</v>
      </c>
      <c r="C55" s="50" t="s">
        <v>113</v>
      </c>
      <c r="D55" s="51">
        <v>40</v>
      </c>
      <c r="E55" s="51" t="s">
        <v>46</v>
      </c>
      <c r="F55" s="51">
        <v>258.09</v>
      </c>
      <c r="G55" s="52"/>
      <c r="H55" s="52"/>
      <c r="I55" s="53" t="s">
        <v>34</v>
      </c>
      <c r="J55" s="54">
        <f>IF(I55="Less(-)",-1,1)</f>
        <v>1</v>
      </c>
      <c r="K55" s="52" t="s">
        <v>35</v>
      </c>
      <c r="L55" s="52" t="s">
        <v>4</v>
      </c>
      <c r="M55" s="55"/>
      <c r="N55" s="52"/>
      <c r="O55" s="52"/>
      <c r="P55" s="56"/>
      <c r="Q55" s="52"/>
      <c r="R55" s="52"/>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3">
        <f>ROUND(total_amount_ba($B$2,$D$2,D55,F55,J55,K55,M55),0)</f>
        <v>10324</v>
      </c>
      <c r="BB55" s="57">
        <f>BA55+SUM(N55:AZ55)</f>
        <v>10324</v>
      </c>
      <c r="BC55" s="58" t="str">
        <f>SpellNumber(L55,BB55)</f>
        <v>INR  Ten Thousand Three Hundred &amp; Twenty Four  Only</v>
      </c>
      <c r="IA55" s="17">
        <v>43</v>
      </c>
      <c r="IB55" s="17" t="s">
        <v>68</v>
      </c>
      <c r="IC55" s="17" t="s">
        <v>113</v>
      </c>
      <c r="ID55" s="17">
        <v>40</v>
      </c>
      <c r="IE55" s="18" t="s">
        <v>46</v>
      </c>
      <c r="IF55" s="18"/>
      <c r="IG55" s="18"/>
      <c r="IH55" s="18"/>
      <c r="II55" s="18"/>
    </row>
    <row r="56" spans="1:243" s="17" customFormat="1" ht="25.5">
      <c r="A56" s="48">
        <v>44</v>
      </c>
      <c r="B56" s="49" t="s">
        <v>69</v>
      </c>
      <c r="C56" s="50"/>
      <c r="D56" s="59"/>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1"/>
      <c r="IA56" s="17">
        <v>44</v>
      </c>
      <c r="IB56" s="17" t="s">
        <v>69</v>
      </c>
      <c r="IE56" s="18"/>
      <c r="IF56" s="18"/>
      <c r="IG56" s="18"/>
      <c r="IH56" s="18"/>
      <c r="II56" s="18"/>
    </row>
    <row r="57" spans="1:243" s="17" customFormat="1" ht="25.5">
      <c r="A57" s="48">
        <v>45</v>
      </c>
      <c r="B57" s="49" t="s">
        <v>68</v>
      </c>
      <c r="C57" s="50"/>
      <c r="D57" s="51">
        <v>10</v>
      </c>
      <c r="E57" s="51" t="s">
        <v>46</v>
      </c>
      <c r="F57" s="51">
        <v>297.33</v>
      </c>
      <c r="G57" s="52"/>
      <c r="H57" s="52"/>
      <c r="I57" s="53" t="s">
        <v>34</v>
      </c>
      <c r="J57" s="54">
        <f>IF(I57="Less(-)",-1,1)</f>
        <v>1</v>
      </c>
      <c r="K57" s="52" t="s">
        <v>35</v>
      </c>
      <c r="L57" s="52" t="s">
        <v>4</v>
      </c>
      <c r="M57" s="55"/>
      <c r="N57" s="52"/>
      <c r="O57" s="52"/>
      <c r="P57" s="56"/>
      <c r="Q57" s="52"/>
      <c r="R57" s="52"/>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c r="BA57" s="53">
        <f>ROUND(total_amount_ba($B$2,$D$2,D57,F57,J57,K57,M57),0)</f>
        <v>2973</v>
      </c>
      <c r="BB57" s="57">
        <f>BA57+SUM(N57:AZ57)</f>
        <v>2973</v>
      </c>
      <c r="BC57" s="58" t="str">
        <f>SpellNumber(L57,BB57)</f>
        <v>INR  Two Thousand Nine Hundred &amp; Seventy Three  Only</v>
      </c>
      <c r="IA57" s="17">
        <v>45</v>
      </c>
      <c r="IB57" s="17" t="s">
        <v>68</v>
      </c>
      <c r="ID57" s="17">
        <v>10</v>
      </c>
      <c r="IE57" s="18" t="s">
        <v>46</v>
      </c>
      <c r="IF57" s="18"/>
      <c r="IG57" s="18"/>
      <c r="IH57" s="18"/>
      <c r="II57" s="18"/>
    </row>
    <row r="58" spans="1:243" s="17" customFormat="1" ht="25.5">
      <c r="A58" s="48">
        <v>46</v>
      </c>
      <c r="B58" s="49" t="s">
        <v>146</v>
      </c>
      <c r="C58" s="50"/>
      <c r="D58" s="59"/>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1"/>
      <c r="IA58" s="17">
        <v>46</v>
      </c>
      <c r="IB58" s="17" t="s">
        <v>146</v>
      </c>
      <c r="IE58" s="18"/>
      <c r="IF58" s="18"/>
      <c r="IG58" s="18"/>
      <c r="IH58" s="18"/>
      <c r="II58" s="18"/>
    </row>
    <row r="59" spans="1:243" s="17" customFormat="1" ht="38.25">
      <c r="A59" s="48">
        <v>47</v>
      </c>
      <c r="B59" s="49" t="s">
        <v>147</v>
      </c>
      <c r="C59" s="50"/>
      <c r="D59" s="51">
        <v>50</v>
      </c>
      <c r="E59" s="51" t="s">
        <v>46</v>
      </c>
      <c r="F59" s="51">
        <v>142.35</v>
      </c>
      <c r="G59" s="52"/>
      <c r="H59" s="52"/>
      <c r="I59" s="53" t="s">
        <v>34</v>
      </c>
      <c r="J59" s="54">
        <f>IF(I59="Less(-)",-1,1)</f>
        <v>1</v>
      </c>
      <c r="K59" s="52" t="s">
        <v>35</v>
      </c>
      <c r="L59" s="52" t="s">
        <v>4</v>
      </c>
      <c r="M59" s="55"/>
      <c r="N59" s="52"/>
      <c r="O59" s="52"/>
      <c r="P59" s="56"/>
      <c r="Q59" s="52"/>
      <c r="R59" s="52"/>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3">
        <f>ROUND(total_amount_ba($B$2,$D$2,D59,F59,J59,K59,M59),0)</f>
        <v>7118</v>
      </c>
      <c r="BB59" s="57">
        <f>BA59+SUM(N59:AZ59)</f>
        <v>7118</v>
      </c>
      <c r="BC59" s="58" t="str">
        <f>SpellNumber(L59,BB59)</f>
        <v>INR  Seven Thousand One Hundred &amp; Eighteen  Only</v>
      </c>
      <c r="IA59" s="17">
        <v>47</v>
      </c>
      <c r="IB59" s="17" t="s">
        <v>147</v>
      </c>
      <c r="ID59" s="17">
        <v>50</v>
      </c>
      <c r="IE59" s="18" t="s">
        <v>46</v>
      </c>
      <c r="IF59" s="18"/>
      <c r="IG59" s="18"/>
      <c r="IH59" s="18"/>
      <c r="II59" s="18"/>
    </row>
    <row r="60" spans="1:243" s="17" customFormat="1" ht="25.5">
      <c r="A60" s="48">
        <v>48</v>
      </c>
      <c r="B60" s="49" t="s">
        <v>71</v>
      </c>
      <c r="C60" s="50"/>
      <c r="D60" s="59"/>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1"/>
      <c r="IA60" s="17">
        <v>48</v>
      </c>
      <c r="IB60" s="17" t="s">
        <v>71</v>
      </c>
      <c r="IE60" s="18"/>
      <c r="IF60" s="18"/>
      <c r="IG60" s="18"/>
      <c r="IH60" s="18"/>
      <c r="II60" s="18"/>
    </row>
    <row r="61" spans="1:243" s="17" customFormat="1" ht="25.5">
      <c r="A61" s="48">
        <v>49</v>
      </c>
      <c r="B61" s="49" t="s">
        <v>70</v>
      </c>
      <c r="C61" s="50"/>
      <c r="D61" s="51">
        <v>50</v>
      </c>
      <c r="E61" s="51" t="s">
        <v>46</v>
      </c>
      <c r="F61" s="51">
        <v>115.26</v>
      </c>
      <c r="G61" s="52"/>
      <c r="H61" s="52"/>
      <c r="I61" s="53" t="s">
        <v>34</v>
      </c>
      <c r="J61" s="54">
        <f>IF(I61="Less(-)",-1,1)</f>
        <v>1</v>
      </c>
      <c r="K61" s="52" t="s">
        <v>35</v>
      </c>
      <c r="L61" s="52" t="s">
        <v>4</v>
      </c>
      <c r="M61" s="55"/>
      <c r="N61" s="52"/>
      <c r="O61" s="52"/>
      <c r="P61" s="56"/>
      <c r="Q61" s="52"/>
      <c r="R61" s="52"/>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3">
        <f>ROUND(total_amount_ba($B$2,$D$2,D61,F61,J61,K61,M61),0)</f>
        <v>5763</v>
      </c>
      <c r="BB61" s="57">
        <f>BA61+SUM(N61:AZ61)</f>
        <v>5763</v>
      </c>
      <c r="BC61" s="58" t="str">
        <f>SpellNumber(L61,BB61)</f>
        <v>INR  Five Thousand Seven Hundred &amp; Sixty Three  Only</v>
      </c>
      <c r="IA61" s="17">
        <v>49</v>
      </c>
      <c r="IB61" s="17" t="s">
        <v>70</v>
      </c>
      <c r="ID61" s="17">
        <v>50</v>
      </c>
      <c r="IE61" s="18" t="s">
        <v>46</v>
      </c>
      <c r="IF61" s="18"/>
      <c r="IG61" s="18"/>
      <c r="IH61" s="18"/>
      <c r="II61" s="18"/>
    </row>
    <row r="62" spans="1:243" s="17" customFormat="1" ht="14.25">
      <c r="A62" s="48">
        <v>50</v>
      </c>
      <c r="B62" s="49" t="s">
        <v>148</v>
      </c>
      <c r="C62" s="50"/>
      <c r="D62" s="59"/>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1"/>
      <c r="IA62" s="17">
        <v>50</v>
      </c>
      <c r="IB62" s="17" t="s">
        <v>148</v>
      </c>
      <c r="IE62" s="18"/>
      <c r="IF62" s="18"/>
      <c r="IG62" s="18"/>
      <c r="IH62" s="18"/>
      <c r="II62" s="18"/>
    </row>
    <row r="63" spans="1:243" s="17" customFormat="1" ht="79.5" customHeight="1">
      <c r="A63" s="48">
        <v>51</v>
      </c>
      <c r="B63" s="49" t="s">
        <v>149</v>
      </c>
      <c r="C63" s="50"/>
      <c r="D63" s="51">
        <v>10</v>
      </c>
      <c r="E63" s="51" t="s">
        <v>48</v>
      </c>
      <c r="F63" s="51">
        <v>192.33</v>
      </c>
      <c r="G63" s="52"/>
      <c r="H63" s="52"/>
      <c r="I63" s="53" t="s">
        <v>34</v>
      </c>
      <c r="J63" s="54">
        <f>IF(I63="Less(-)",-1,1)</f>
        <v>1</v>
      </c>
      <c r="K63" s="52" t="s">
        <v>35</v>
      </c>
      <c r="L63" s="52" t="s">
        <v>4</v>
      </c>
      <c r="M63" s="55"/>
      <c r="N63" s="52"/>
      <c r="O63" s="52"/>
      <c r="P63" s="56"/>
      <c r="Q63" s="52"/>
      <c r="R63" s="52"/>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3">
        <f>ROUND(total_amount_ba($B$2,$D$2,D63,F63,J63,K63,M63),0)</f>
        <v>1923</v>
      </c>
      <c r="BB63" s="57">
        <f>BA63+SUM(N63:AZ63)</f>
        <v>1923</v>
      </c>
      <c r="BC63" s="58" t="str">
        <f>SpellNumber(L63,BB63)</f>
        <v>INR  One Thousand Nine Hundred &amp; Twenty Three  Only</v>
      </c>
      <c r="IA63" s="17">
        <v>51</v>
      </c>
      <c r="IB63" s="17" t="s">
        <v>149</v>
      </c>
      <c r="ID63" s="17">
        <v>10</v>
      </c>
      <c r="IE63" s="18" t="s">
        <v>48</v>
      </c>
      <c r="IF63" s="18"/>
      <c r="IG63" s="18"/>
      <c r="IH63" s="18"/>
      <c r="II63" s="18"/>
    </row>
    <row r="64" spans="1:243" s="17" customFormat="1" ht="14.25">
      <c r="A64" s="48">
        <v>52</v>
      </c>
      <c r="B64" s="49" t="s">
        <v>150</v>
      </c>
      <c r="C64" s="50"/>
      <c r="D64" s="59"/>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1"/>
      <c r="IA64" s="17">
        <v>52</v>
      </c>
      <c r="IB64" s="17" t="s">
        <v>150</v>
      </c>
      <c r="IE64" s="18"/>
      <c r="IF64" s="18"/>
      <c r="IG64" s="18"/>
      <c r="IH64" s="18"/>
      <c r="II64" s="18"/>
    </row>
    <row r="65" spans="1:243" s="17" customFormat="1" ht="127.5">
      <c r="A65" s="48">
        <v>53</v>
      </c>
      <c r="B65" s="49" t="s">
        <v>151</v>
      </c>
      <c r="C65" s="50"/>
      <c r="D65" s="59"/>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1"/>
      <c r="IA65" s="17">
        <v>53</v>
      </c>
      <c r="IB65" s="17" t="s">
        <v>151</v>
      </c>
      <c r="IE65" s="18"/>
      <c r="IF65" s="18"/>
      <c r="IG65" s="18"/>
      <c r="IH65" s="18"/>
      <c r="II65" s="18"/>
    </row>
    <row r="66" spans="1:243" s="17" customFormat="1" ht="25.5">
      <c r="A66" s="48">
        <v>54</v>
      </c>
      <c r="B66" s="49" t="s">
        <v>152</v>
      </c>
      <c r="C66" s="50"/>
      <c r="D66" s="51">
        <v>1500</v>
      </c>
      <c r="E66" s="51" t="s">
        <v>58</v>
      </c>
      <c r="F66" s="51">
        <v>17.19</v>
      </c>
      <c r="G66" s="52"/>
      <c r="H66" s="52"/>
      <c r="I66" s="53" t="s">
        <v>34</v>
      </c>
      <c r="J66" s="54">
        <f>IF(I66="Less(-)",-1,1)</f>
        <v>1</v>
      </c>
      <c r="K66" s="52" t="s">
        <v>35</v>
      </c>
      <c r="L66" s="52" t="s">
        <v>4</v>
      </c>
      <c r="M66" s="55"/>
      <c r="N66" s="52"/>
      <c r="O66" s="52"/>
      <c r="P66" s="56"/>
      <c r="Q66" s="52"/>
      <c r="R66" s="52"/>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3">
        <f>ROUND(total_amount_ba($B$2,$D$2,D66,F66,J66,K66,M66),0)</f>
        <v>25785</v>
      </c>
      <c r="BB66" s="57">
        <f>BA66+SUM(N66:AZ66)</f>
        <v>25785</v>
      </c>
      <c r="BC66" s="58" t="str">
        <f>SpellNumber(L66,BB66)</f>
        <v>INR  Twenty Five Thousand Seven Hundred &amp; Eighty Five  Only</v>
      </c>
      <c r="IA66" s="17">
        <v>54</v>
      </c>
      <c r="IB66" s="17" t="s">
        <v>152</v>
      </c>
      <c r="ID66" s="17">
        <v>1500</v>
      </c>
      <c r="IE66" s="18" t="s">
        <v>58</v>
      </c>
      <c r="IF66" s="18"/>
      <c r="IG66" s="18"/>
      <c r="IH66" s="18"/>
      <c r="II66" s="18"/>
    </row>
    <row r="67" spans="1:243" s="17" customFormat="1" ht="51">
      <c r="A67" s="48">
        <v>55</v>
      </c>
      <c r="B67" s="49" t="s">
        <v>153</v>
      </c>
      <c r="C67" s="50"/>
      <c r="D67" s="51">
        <v>150</v>
      </c>
      <c r="E67" s="51" t="s">
        <v>73</v>
      </c>
      <c r="F67" s="51">
        <v>87.64</v>
      </c>
      <c r="G67" s="52"/>
      <c r="H67" s="52"/>
      <c r="I67" s="53" t="s">
        <v>34</v>
      </c>
      <c r="J67" s="54">
        <f>IF(I67="Less(-)",-1,1)</f>
        <v>1</v>
      </c>
      <c r="K67" s="52" t="s">
        <v>35</v>
      </c>
      <c r="L67" s="52" t="s">
        <v>4</v>
      </c>
      <c r="M67" s="55"/>
      <c r="N67" s="52"/>
      <c r="O67" s="52"/>
      <c r="P67" s="56"/>
      <c r="Q67" s="52"/>
      <c r="R67" s="52"/>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3">
        <f>ROUND(total_amount_ba($B$2,$D$2,D67,F67,J67,K67,M67),0)</f>
        <v>13146</v>
      </c>
      <c r="BB67" s="57">
        <f>BA67+SUM(N67:AZ67)</f>
        <v>13146</v>
      </c>
      <c r="BC67" s="58" t="str">
        <f>SpellNumber(L67,BB67)</f>
        <v>INR  Thirteen Thousand One Hundred &amp; Forty Six  Only</v>
      </c>
      <c r="IA67" s="17">
        <v>55</v>
      </c>
      <c r="IB67" s="17" t="s">
        <v>153</v>
      </c>
      <c r="ID67" s="17">
        <v>150</v>
      </c>
      <c r="IE67" s="18" t="s">
        <v>73</v>
      </c>
      <c r="IF67" s="18"/>
      <c r="IG67" s="18"/>
      <c r="IH67" s="18"/>
      <c r="II67" s="18"/>
    </row>
    <row r="68" spans="1:243" s="17" customFormat="1" ht="89.25">
      <c r="A68" s="48">
        <v>56</v>
      </c>
      <c r="B68" s="49" t="s">
        <v>154</v>
      </c>
      <c r="C68" s="50"/>
      <c r="D68" s="51">
        <v>144</v>
      </c>
      <c r="E68" s="51" t="s">
        <v>46</v>
      </c>
      <c r="F68" s="51">
        <v>833.84</v>
      </c>
      <c r="G68" s="52"/>
      <c r="H68" s="52"/>
      <c r="I68" s="53" t="s">
        <v>34</v>
      </c>
      <c r="J68" s="54">
        <f>IF(I68="Less(-)",-1,1)</f>
        <v>1</v>
      </c>
      <c r="K68" s="52" t="s">
        <v>35</v>
      </c>
      <c r="L68" s="52" t="s">
        <v>4</v>
      </c>
      <c r="M68" s="55"/>
      <c r="N68" s="52"/>
      <c r="O68" s="52"/>
      <c r="P68" s="56"/>
      <c r="Q68" s="52"/>
      <c r="R68" s="52"/>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3">
        <f>ROUND(total_amount_ba($B$2,$D$2,D68,F68,J68,K68,M68),0)</f>
        <v>120073</v>
      </c>
      <c r="BB68" s="57">
        <f>BA68+SUM(N68:AZ68)</f>
        <v>120073</v>
      </c>
      <c r="BC68" s="58" t="str">
        <f>SpellNumber(L68,BB68)</f>
        <v>INR  One Lakh Twenty Thousand  &amp;Seventy Three  Only</v>
      </c>
      <c r="IA68" s="17">
        <v>56</v>
      </c>
      <c r="IB68" s="17" t="s">
        <v>154</v>
      </c>
      <c r="ID68" s="17">
        <v>144</v>
      </c>
      <c r="IE68" s="18" t="s">
        <v>46</v>
      </c>
      <c r="IF68" s="18"/>
      <c r="IG68" s="18"/>
      <c r="IH68" s="18"/>
      <c r="II68" s="18"/>
    </row>
    <row r="69" spans="1:243" s="17" customFormat="1" ht="127.5">
      <c r="A69" s="48">
        <v>57</v>
      </c>
      <c r="B69" s="49" t="s">
        <v>155</v>
      </c>
      <c r="C69" s="50"/>
      <c r="D69" s="51">
        <v>3</v>
      </c>
      <c r="E69" s="51" t="s">
        <v>48</v>
      </c>
      <c r="F69" s="51">
        <v>7552.43</v>
      </c>
      <c r="G69" s="52"/>
      <c r="H69" s="52"/>
      <c r="I69" s="53" t="s">
        <v>34</v>
      </c>
      <c r="J69" s="54">
        <f>IF(I69="Less(-)",-1,1)</f>
        <v>1</v>
      </c>
      <c r="K69" s="52" t="s">
        <v>35</v>
      </c>
      <c r="L69" s="52" t="s">
        <v>4</v>
      </c>
      <c r="M69" s="55"/>
      <c r="N69" s="52"/>
      <c r="O69" s="52"/>
      <c r="P69" s="56"/>
      <c r="Q69" s="52"/>
      <c r="R69" s="52"/>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3">
        <f>ROUND(total_amount_ba($B$2,$D$2,D69,F69,J69,K69,M69),0)</f>
        <v>22657</v>
      </c>
      <c r="BB69" s="57">
        <f>BA69+SUM(N69:AZ69)</f>
        <v>22657</v>
      </c>
      <c r="BC69" s="58" t="str">
        <f>SpellNumber(L69,BB69)</f>
        <v>INR  Twenty Two Thousand Six Hundred &amp; Fifty Seven  Only</v>
      </c>
      <c r="IA69" s="17">
        <v>57</v>
      </c>
      <c r="IB69" s="17" t="s">
        <v>155</v>
      </c>
      <c r="ID69" s="17">
        <v>3</v>
      </c>
      <c r="IE69" s="18" t="s">
        <v>48</v>
      </c>
      <c r="IF69" s="18"/>
      <c r="IG69" s="18"/>
      <c r="IH69" s="18"/>
      <c r="II69" s="18"/>
    </row>
    <row r="70" spans="1:243" s="17" customFormat="1" ht="14.25">
      <c r="A70" s="48">
        <v>58</v>
      </c>
      <c r="B70" s="49" t="s">
        <v>156</v>
      </c>
      <c r="C70" s="50"/>
      <c r="D70" s="59"/>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c r="BC70" s="61"/>
      <c r="IA70" s="17">
        <v>58</v>
      </c>
      <c r="IB70" s="17" t="s">
        <v>156</v>
      </c>
      <c r="IE70" s="18"/>
      <c r="IF70" s="18"/>
      <c r="IG70" s="18"/>
      <c r="IH70" s="18"/>
      <c r="II70" s="18"/>
    </row>
    <row r="71" spans="1:243" s="17" customFormat="1" ht="54" customHeight="1">
      <c r="A71" s="48">
        <v>59</v>
      </c>
      <c r="B71" s="49" t="s">
        <v>157</v>
      </c>
      <c r="C71" s="50"/>
      <c r="D71" s="59"/>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c r="BC71" s="61"/>
      <c r="IA71" s="17">
        <v>59</v>
      </c>
      <c r="IB71" s="17" t="s">
        <v>157</v>
      </c>
      <c r="IE71" s="18"/>
      <c r="IF71" s="18"/>
      <c r="IG71" s="18"/>
      <c r="IH71" s="18"/>
      <c r="II71" s="18"/>
    </row>
    <row r="72" spans="1:243" s="17" customFormat="1" ht="25.5">
      <c r="A72" s="48">
        <v>60</v>
      </c>
      <c r="B72" s="49" t="s">
        <v>158</v>
      </c>
      <c r="C72" s="50"/>
      <c r="D72" s="51">
        <v>20</v>
      </c>
      <c r="E72" s="51" t="s">
        <v>58</v>
      </c>
      <c r="F72" s="51">
        <v>518.54</v>
      </c>
      <c r="G72" s="52"/>
      <c r="H72" s="52"/>
      <c r="I72" s="53" t="s">
        <v>34</v>
      </c>
      <c r="J72" s="54">
        <f>IF(I72="Less(-)",-1,1)</f>
        <v>1</v>
      </c>
      <c r="K72" s="52" t="s">
        <v>35</v>
      </c>
      <c r="L72" s="52" t="s">
        <v>4</v>
      </c>
      <c r="M72" s="55"/>
      <c r="N72" s="52"/>
      <c r="O72" s="52"/>
      <c r="P72" s="56"/>
      <c r="Q72" s="52"/>
      <c r="R72" s="52"/>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3">
        <f>ROUND(total_amount_ba($B$2,$D$2,D72,F72,J72,K72,M72),0)</f>
        <v>10371</v>
      </c>
      <c r="BB72" s="57">
        <f>BA72+SUM(N72:AZ72)</f>
        <v>10371</v>
      </c>
      <c r="BC72" s="58" t="str">
        <f>SpellNumber(L72,BB72)</f>
        <v>INR  Ten Thousand Three Hundred &amp; Seventy One  Only</v>
      </c>
      <c r="IA72" s="17">
        <v>60</v>
      </c>
      <c r="IB72" s="17" t="s">
        <v>158</v>
      </c>
      <c r="ID72" s="17">
        <v>20</v>
      </c>
      <c r="IE72" s="18" t="s">
        <v>58</v>
      </c>
      <c r="IF72" s="18"/>
      <c r="IG72" s="18"/>
      <c r="IH72" s="18"/>
      <c r="II72" s="18"/>
    </row>
    <row r="73" spans="1:243" s="17" customFormat="1" ht="54" customHeight="1">
      <c r="A73" s="48">
        <v>61</v>
      </c>
      <c r="B73" s="49" t="s">
        <v>159</v>
      </c>
      <c r="C73" s="50"/>
      <c r="D73" s="59"/>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c r="BC73" s="61"/>
      <c r="IA73" s="17">
        <v>61</v>
      </c>
      <c r="IB73" s="17" t="s">
        <v>159</v>
      </c>
      <c r="IE73" s="18"/>
      <c r="IF73" s="18"/>
      <c r="IG73" s="18"/>
      <c r="IH73" s="18"/>
      <c r="II73" s="18"/>
    </row>
    <row r="74" spans="1:243" s="17" customFormat="1" ht="25.5">
      <c r="A74" s="48">
        <v>62</v>
      </c>
      <c r="B74" s="49" t="s">
        <v>160</v>
      </c>
      <c r="C74" s="50"/>
      <c r="D74" s="51">
        <v>20</v>
      </c>
      <c r="E74" s="51" t="s">
        <v>58</v>
      </c>
      <c r="F74" s="51">
        <v>960.24</v>
      </c>
      <c r="G74" s="52"/>
      <c r="H74" s="52"/>
      <c r="I74" s="53" t="s">
        <v>34</v>
      </c>
      <c r="J74" s="54">
        <f>IF(I74="Less(-)",-1,1)</f>
        <v>1</v>
      </c>
      <c r="K74" s="52" t="s">
        <v>35</v>
      </c>
      <c r="L74" s="52" t="s">
        <v>4</v>
      </c>
      <c r="M74" s="55"/>
      <c r="N74" s="52"/>
      <c r="O74" s="52"/>
      <c r="P74" s="56"/>
      <c r="Q74" s="52"/>
      <c r="R74" s="52"/>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3">
        <f>ROUND(total_amount_ba($B$2,$D$2,D74,F74,J74,K74,M74),0)</f>
        <v>19205</v>
      </c>
      <c r="BB74" s="57">
        <f>BA74+SUM(N74:AZ74)</f>
        <v>19205</v>
      </c>
      <c r="BC74" s="58" t="str">
        <f>SpellNumber(L74,BB74)</f>
        <v>INR  Nineteen Thousand Two Hundred &amp; Five  Only</v>
      </c>
      <c r="IA74" s="17">
        <v>62</v>
      </c>
      <c r="IB74" s="17" t="s">
        <v>160</v>
      </c>
      <c r="ID74" s="17">
        <v>20</v>
      </c>
      <c r="IE74" s="18" t="s">
        <v>58</v>
      </c>
      <c r="IF74" s="18"/>
      <c r="IG74" s="18"/>
      <c r="IH74" s="18"/>
      <c r="II74" s="18"/>
    </row>
    <row r="75" spans="1:243" s="17" customFormat="1" ht="51">
      <c r="A75" s="48">
        <v>63</v>
      </c>
      <c r="B75" s="49" t="s">
        <v>161</v>
      </c>
      <c r="C75" s="50"/>
      <c r="D75" s="59"/>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c r="BC75" s="61"/>
      <c r="IA75" s="17">
        <v>63</v>
      </c>
      <c r="IB75" s="17" t="s">
        <v>161</v>
      </c>
      <c r="IE75" s="18"/>
      <c r="IF75" s="18"/>
      <c r="IG75" s="18"/>
      <c r="IH75" s="18"/>
      <c r="II75" s="18"/>
    </row>
    <row r="76" spans="1:243" s="17" customFormat="1" ht="25.5">
      <c r="A76" s="48">
        <v>64</v>
      </c>
      <c r="B76" s="49" t="s">
        <v>162</v>
      </c>
      <c r="C76" s="50"/>
      <c r="D76" s="51">
        <v>15</v>
      </c>
      <c r="E76" s="51" t="s">
        <v>58</v>
      </c>
      <c r="F76" s="51">
        <v>432.35</v>
      </c>
      <c r="G76" s="52"/>
      <c r="H76" s="52"/>
      <c r="I76" s="53" t="s">
        <v>34</v>
      </c>
      <c r="J76" s="54">
        <f>IF(I76="Less(-)",-1,1)</f>
        <v>1</v>
      </c>
      <c r="K76" s="52" t="s">
        <v>35</v>
      </c>
      <c r="L76" s="52" t="s">
        <v>4</v>
      </c>
      <c r="M76" s="55"/>
      <c r="N76" s="52"/>
      <c r="O76" s="52"/>
      <c r="P76" s="56"/>
      <c r="Q76" s="52"/>
      <c r="R76" s="52"/>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3">
        <f>ROUND(total_amount_ba($B$2,$D$2,D76,F76,J76,K76,M76),0)</f>
        <v>6485</v>
      </c>
      <c r="BB76" s="57">
        <f>BA76+SUM(N76:AZ76)</f>
        <v>6485</v>
      </c>
      <c r="BC76" s="58" t="str">
        <f>SpellNumber(L76,BB76)</f>
        <v>INR  Six Thousand Four Hundred &amp; Eighty Five  Only</v>
      </c>
      <c r="IA76" s="17">
        <v>64</v>
      </c>
      <c r="IB76" s="17" t="s">
        <v>162</v>
      </c>
      <c r="ID76" s="17">
        <v>15</v>
      </c>
      <c r="IE76" s="18" t="s">
        <v>58</v>
      </c>
      <c r="IF76" s="18"/>
      <c r="IG76" s="18"/>
      <c r="IH76" s="18"/>
      <c r="II76" s="18"/>
    </row>
    <row r="77" spans="1:243" s="17" customFormat="1" ht="140.25">
      <c r="A77" s="48">
        <v>65</v>
      </c>
      <c r="B77" s="49" t="s">
        <v>163</v>
      </c>
      <c r="C77" s="50"/>
      <c r="D77" s="59"/>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c r="BC77" s="61"/>
      <c r="IA77" s="17">
        <v>65</v>
      </c>
      <c r="IB77" s="17" t="s">
        <v>163</v>
      </c>
      <c r="IE77" s="18"/>
      <c r="IF77" s="18"/>
      <c r="IG77" s="18"/>
      <c r="IH77" s="18"/>
      <c r="II77" s="18"/>
    </row>
    <row r="78" spans="1:243" s="17" customFormat="1" ht="51">
      <c r="A78" s="48">
        <v>66</v>
      </c>
      <c r="B78" s="49" t="s">
        <v>164</v>
      </c>
      <c r="C78" s="50" t="s">
        <v>114</v>
      </c>
      <c r="D78" s="59"/>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c r="BC78" s="61"/>
      <c r="IA78" s="17">
        <v>66</v>
      </c>
      <c r="IB78" s="17" t="s">
        <v>164</v>
      </c>
      <c r="IC78" s="17" t="s">
        <v>114</v>
      </c>
      <c r="IE78" s="18"/>
      <c r="IF78" s="18"/>
      <c r="IG78" s="18"/>
      <c r="IH78" s="18"/>
      <c r="II78" s="18"/>
    </row>
    <row r="79" spans="1:243" s="17" customFormat="1" ht="25.5">
      <c r="A79" s="48">
        <v>67</v>
      </c>
      <c r="B79" s="49" t="s">
        <v>165</v>
      </c>
      <c r="C79" s="50" t="s">
        <v>115</v>
      </c>
      <c r="D79" s="51">
        <v>2</v>
      </c>
      <c r="E79" s="51" t="s">
        <v>72</v>
      </c>
      <c r="F79" s="51">
        <v>10247.35</v>
      </c>
      <c r="G79" s="52"/>
      <c r="H79" s="52"/>
      <c r="I79" s="53" t="s">
        <v>34</v>
      </c>
      <c r="J79" s="54">
        <f>IF(I79="Less(-)",-1,1)</f>
        <v>1</v>
      </c>
      <c r="K79" s="52" t="s">
        <v>35</v>
      </c>
      <c r="L79" s="52" t="s">
        <v>4</v>
      </c>
      <c r="M79" s="55"/>
      <c r="N79" s="52"/>
      <c r="O79" s="52"/>
      <c r="P79" s="56"/>
      <c r="Q79" s="52"/>
      <c r="R79" s="52"/>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c r="AS79" s="56"/>
      <c r="AT79" s="56"/>
      <c r="AU79" s="56"/>
      <c r="AV79" s="56"/>
      <c r="AW79" s="56"/>
      <c r="AX79" s="56"/>
      <c r="AY79" s="56"/>
      <c r="AZ79" s="56"/>
      <c r="BA79" s="53">
        <f>ROUND(total_amount_ba($B$2,$D$2,D79,F79,J79,K79,M79),0)</f>
        <v>20495</v>
      </c>
      <c r="BB79" s="57">
        <f>BA79+SUM(N79:AZ79)</f>
        <v>20495</v>
      </c>
      <c r="BC79" s="58" t="str">
        <f>SpellNumber(L79,BB79)</f>
        <v>INR  Twenty Thousand Four Hundred &amp; Ninety Five  Only</v>
      </c>
      <c r="IA79" s="17">
        <v>67</v>
      </c>
      <c r="IB79" s="17" t="s">
        <v>165</v>
      </c>
      <c r="IC79" s="17" t="s">
        <v>115</v>
      </c>
      <c r="ID79" s="17">
        <v>2</v>
      </c>
      <c r="IE79" s="18" t="s">
        <v>72</v>
      </c>
      <c r="IF79" s="18"/>
      <c r="IG79" s="18"/>
      <c r="IH79" s="18"/>
      <c r="II79" s="18"/>
    </row>
    <row r="80" spans="1:243" s="17" customFormat="1" ht="14.25">
      <c r="A80" s="48">
        <v>68</v>
      </c>
      <c r="B80" s="49" t="s">
        <v>166</v>
      </c>
      <c r="C80" s="50" t="s">
        <v>116</v>
      </c>
      <c r="D80" s="59"/>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c r="BC80" s="61"/>
      <c r="IA80" s="17">
        <v>68</v>
      </c>
      <c r="IB80" s="17" t="s">
        <v>166</v>
      </c>
      <c r="IC80" s="17" t="s">
        <v>116</v>
      </c>
      <c r="IE80" s="18"/>
      <c r="IF80" s="18"/>
      <c r="IG80" s="18"/>
      <c r="IH80" s="18"/>
      <c r="II80" s="18"/>
    </row>
    <row r="81" spans="1:243" s="17" customFormat="1" ht="14.25">
      <c r="A81" s="48">
        <v>69</v>
      </c>
      <c r="B81" s="49" t="s">
        <v>167</v>
      </c>
      <c r="C81" s="50" t="s">
        <v>117</v>
      </c>
      <c r="D81" s="59"/>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c r="BC81" s="61"/>
      <c r="IA81" s="17">
        <v>69</v>
      </c>
      <c r="IB81" s="17" t="s">
        <v>167</v>
      </c>
      <c r="IC81" s="17" t="s">
        <v>117</v>
      </c>
      <c r="IE81" s="18"/>
      <c r="IF81" s="18"/>
      <c r="IG81" s="18"/>
      <c r="IH81" s="18"/>
      <c r="II81" s="18"/>
    </row>
    <row r="82" spans="1:243" s="17" customFormat="1" ht="25.5">
      <c r="A82" s="48">
        <v>70</v>
      </c>
      <c r="B82" s="49" t="s">
        <v>168</v>
      </c>
      <c r="C82" s="50" t="s">
        <v>118</v>
      </c>
      <c r="D82" s="51">
        <v>0.5</v>
      </c>
      <c r="E82" s="51" t="s">
        <v>58</v>
      </c>
      <c r="F82" s="51">
        <v>7126.22</v>
      </c>
      <c r="G82" s="52"/>
      <c r="H82" s="52"/>
      <c r="I82" s="53" t="s">
        <v>34</v>
      </c>
      <c r="J82" s="54">
        <f>IF(I82="Less(-)",-1,1)</f>
        <v>1</v>
      </c>
      <c r="K82" s="52" t="s">
        <v>35</v>
      </c>
      <c r="L82" s="52" t="s">
        <v>4</v>
      </c>
      <c r="M82" s="55"/>
      <c r="N82" s="52"/>
      <c r="O82" s="52"/>
      <c r="P82" s="56"/>
      <c r="Q82" s="52"/>
      <c r="R82" s="52"/>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c r="AS82" s="56"/>
      <c r="AT82" s="56"/>
      <c r="AU82" s="56"/>
      <c r="AV82" s="56"/>
      <c r="AW82" s="56"/>
      <c r="AX82" s="56"/>
      <c r="AY82" s="56"/>
      <c r="AZ82" s="56"/>
      <c r="BA82" s="53">
        <f>ROUND(_xlfn.SINGLE(total_amount_ba($B$2,$D$2,D82,F82,J82,K82,M82)),0)</f>
        <v>3563</v>
      </c>
      <c r="BB82" s="57">
        <f>BA82+SUM(N82:AZ82)</f>
        <v>3563</v>
      </c>
      <c r="BC82" s="58" t="str">
        <f>_xlfn.SINGLE(SpellNumber(L82,BB82))</f>
        <v>INR  Three Thousand Five Hundred &amp; Sixty Three  Only</v>
      </c>
      <c r="IA82" s="17">
        <v>70</v>
      </c>
      <c r="IB82" s="17" t="s">
        <v>168</v>
      </c>
      <c r="IC82" s="17" t="s">
        <v>118</v>
      </c>
      <c r="ID82" s="17">
        <v>0.5</v>
      </c>
      <c r="IE82" s="18" t="s">
        <v>58</v>
      </c>
      <c r="IF82" s="18"/>
      <c r="IG82" s="18"/>
      <c r="IH82" s="18"/>
      <c r="II82" s="18"/>
    </row>
    <row r="83" spans="1:243" s="17" customFormat="1" ht="105.75" customHeight="1">
      <c r="A83" s="48">
        <v>71</v>
      </c>
      <c r="B83" s="49" t="s">
        <v>169</v>
      </c>
      <c r="C83" s="50" t="s">
        <v>119</v>
      </c>
      <c r="D83" s="59"/>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c r="BC83" s="61"/>
      <c r="IA83" s="17">
        <v>71</v>
      </c>
      <c r="IB83" s="17" t="s">
        <v>169</v>
      </c>
      <c r="IC83" s="17" t="s">
        <v>119</v>
      </c>
      <c r="IE83" s="18"/>
      <c r="IF83" s="18"/>
      <c r="IG83" s="18"/>
      <c r="IH83" s="18"/>
      <c r="II83" s="18"/>
    </row>
    <row r="84" spans="1:243" s="17" customFormat="1" ht="27.75" customHeight="1">
      <c r="A84" s="48">
        <v>72</v>
      </c>
      <c r="B84" s="49" t="s">
        <v>170</v>
      </c>
      <c r="C84" s="50" t="s">
        <v>120</v>
      </c>
      <c r="D84" s="51">
        <v>2</v>
      </c>
      <c r="E84" s="51" t="s">
        <v>72</v>
      </c>
      <c r="F84" s="51">
        <v>599.47</v>
      </c>
      <c r="G84" s="52"/>
      <c r="H84" s="52"/>
      <c r="I84" s="53" t="s">
        <v>34</v>
      </c>
      <c r="J84" s="54">
        <f>IF(I84="Less(-)",-1,1)</f>
        <v>1</v>
      </c>
      <c r="K84" s="52" t="s">
        <v>35</v>
      </c>
      <c r="L84" s="52" t="s">
        <v>4</v>
      </c>
      <c r="M84" s="55"/>
      <c r="N84" s="52"/>
      <c r="O84" s="52"/>
      <c r="P84" s="56"/>
      <c r="Q84" s="52"/>
      <c r="R84" s="52"/>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c r="AS84" s="56"/>
      <c r="AT84" s="56"/>
      <c r="AU84" s="56"/>
      <c r="AV84" s="56"/>
      <c r="AW84" s="56"/>
      <c r="AX84" s="56"/>
      <c r="AY84" s="56"/>
      <c r="AZ84" s="56"/>
      <c r="BA84" s="53">
        <f>ROUND(_xlfn.SINGLE(total_amount_ba($B$2,$D$2,D84,F84,J84,K84,M84)),0)</f>
        <v>1199</v>
      </c>
      <c r="BB84" s="57">
        <f>BA84+SUM(N84:AZ84)</f>
        <v>1199</v>
      </c>
      <c r="BC84" s="58" t="str">
        <f>_xlfn.SINGLE(SpellNumber(L84,BB84))</f>
        <v>INR  One Thousand One Hundred &amp; Ninety Nine  Only</v>
      </c>
      <c r="IA84" s="17">
        <v>72</v>
      </c>
      <c r="IB84" s="17" t="s">
        <v>170</v>
      </c>
      <c r="IC84" s="17" t="s">
        <v>120</v>
      </c>
      <c r="ID84" s="17">
        <v>2</v>
      </c>
      <c r="IE84" s="18" t="s">
        <v>72</v>
      </c>
      <c r="IF84" s="18"/>
      <c r="IG84" s="18"/>
      <c r="IH84" s="18"/>
      <c r="II84" s="18"/>
    </row>
    <row r="85" spans="1:243" s="17" customFormat="1" ht="51">
      <c r="A85" s="48">
        <v>73</v>
      </c>
      <c r="B85" s="49" t="s">
        <v>171</v>
      </c>
      <c r="C85" s="50" t="s">
        <v>121</v>
      </c>
      <c r="D85" s="59"/>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c r="AY85" s="60"/>
      <c r="AZ85" s="60"/>
      <c r="BA85" s="60"/>
      <c r="BB85" s="60"/>
      <c r="BC85" s="61"/>
      <c r="IA85" s="17">
        <v>73</v>
      </c>
      <c r="IB85" s="17" t="s">
        <v>171</v>
      </c>
      <c r="IC85" s="17" t="s">
        <v>121</v>
      </c>
      <c r="IE85" s="18"/>
      <c r="IF85" s="18"/>
      <c r="IG85" s="18"/>
      <c r="IH85" s="18"/>
      <c r="II85" s="18"/>
    </row>
    <row r="86" spans="1:243" s="17" customFormat="1" ht="25.5">
      <c r="A86" s="48">
        <v>74</v>
      </c>
      <c r="B86" s="49" t="s">
        <v>172</v>
      </c>
      <c r="C86" s="50" t="s">
        <v>122</v>
      </c>
      <c r="D86" s="51">
        <v>4</v>
      </c>
      <c r="E86" s="51" t="s">
        <v>72</v>
      </c>
      <c r="F86" s="51">
        <v>4900.88</v>
      </c>
      <c r="G86" s="52"/>
      <c r="H86" s="52"/>
      <c r="I86" s="53" t="s">
        <v>34</v>
      </c>
      <c r="J86" s="54">
        <f>IF(I86="Less(-)",-1,1)</f>
        <v>1</v>
      </c>
      <c r="K86" s="52" t="s">
        <v>35</v>
      </c>
      <c r="L86" s="52" t="s">
        <v>4</v>
      </c>
      <c r="M86" s="55"/>
      <c r="N86" s="52"/>
      <c r="O86" s="52"/>
      <c r="P86" s="56"/>
      <c r="Q86" s="52"/>
      <c r="R86" s="52"/>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c r="AS86" s="56"/>
      <c r="AT86" s="56"/>
      <c r="AU86" s="56"/>
      <c r="AV86" s="56"/>
      <c r="AW86" s="56"/>
      <c r="AX86" s="56"/>
      <c r="AY86" s="56"/>
      <c r="AZ86" s="56"/>
      <c r="BA86" s="53">
        <f>ROUND(_xlfn.SINGLE(total_amount_ba($B$2,$D$2,D86,F86,J86,K86,M86)),0)</f>
        <v>19604</v>
      </c>
      <c r="BB86" s="57">
        <f>BA86+SUM(N86:AZ86)</f>
        <v>19604</v>
      </c>
      <c r="BC86" s="58" t="str">
        <f>_xlfn.SINGLE(SpellNumber(L86,BB86))</f>
        <v>INR  Nineteen Thousand Six Hundred &amp; Four  Only</v>
      </c>
      <c r="IA86" s="17">
        <v>74</v>
      </c>
      <c r="IB86" s="17" t="s">
        <v>172</v>
      </c>
      <c r="IC86" s="17" t="s">
        <v>122</v>
      </c>
      <c r="ID86" s="17">
        <v>4</v>
      </c>
      <c r="IE86" s="18" t="s">
        <v>72</v>
      </c>
      <c r="IF86" s="18"/>
      <c r="IG86" s="18"/>
      <c r="IH86" s="18"/>
      <c r="II86" s="18"/>
    </row>
    <row r="87" spans="1:55" ht="48" customHeight="1">
      <c r="A87" s="47" t="s">
        <v>36</v>
      </c>
      <c r="B87" s="24"/>
      <c r="C87" s="25"/>
      <c r="D87" s="30"/>
      <c r="E87" s="30"/>
      <c r="F87" s="30"/>
      <c r="G87" s="30"/>
      <c r="H87" s="31"/>
      <c r="I87" s="31"/>
      <c r="J87" s="31"/>
      <c r="K87" s="31"/>
      <c r="L87" s="32"/>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4">
        <f>SUM(BA13:BA86)</f>
        <v>955855</v>
      </c>
      <c r="BB87" s="35" t="e">
        <f>SUM(#REF!)</f>
        <v>#REF!</v>
      </c>
      <c r="BC87" s="36" t="str">
        <f>SpellNumber(L87,BA87)</f>
        <v>  Nine Lakh Fifty Five Thousand Eight Hundred &amp; Fifty Five  Only</v>
      </c>
    </row>
    <row r="88" spans="1:55" ht="24" customHeight="1">
      <c r="A88" s="22" t="s">
        <v>37</v>
      </c>
      <c r="B88" s="26"/>
      <c r="C88" s="27"/>
      <c r="D88" s="37"/>
      <c r="E88" s="38" t="s">
        <v>42</v>
      </c>
      <c r="F88" s="28"/>
      <c r="G88" s="39"/>
      <c r="H88" s="40"/>
      <c r="I88" s="40"/>
      <c r="J88" s="40"/>
      <c r="K88" s="37"/>
      <c r="L88" s="41"/>
      <c r="M88" s="42"/>
      <c r="N88" s="43"/>
      <c r="O88" s="33"/>
      <c r="P88" s="33"/>
      <c r="Q88" s="33"/>
      <c r="R88" s="33"/>
      <c r="S88" s="3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4">
        <f>IF(ISBLANK(F88),0,IF(E88="Excess (+)",ROUND(BA87+(BA87*F88),0),IF(E88="Less (-)",ROUND(BA87+(BA87*F88*(-1)),0),IF(E88="At Par",BA87,0))))</f>
        <v>0</v>
      </c>
      <c r="BB88" s="45">
        <f>ROUND(BA88,0)</f>
        <v>0</v>
      </c>
      <c r="BC88" s="46" t="str">
        <f>SpellNumber($E$2,BB88)</f>
        <v>INR Zero Only</v>
      </c>
    </row>
    <row r="89" spans="1:55" ht="18" customHeight="1">
      <c r="A89" s="21" t="s">
        <v>38</v>
      </c>
      <c r="B89" s="29"/>
      <c r="C89" s="62" t="str">
        <f>SpellNumber($E$2,BB88)</f>
        <v>INR Zero Only</v>
      </c>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row>
  </sheetData>
  <sheetProtection password="D850" sheet="1"/>
  <autoFilter ref="A11:BC89"/>
  <mergeCells count="48">
    <mergeCell ref="D13:BC13"/>
    <mergeCell ref="D14:BC14"/>
    <mergeCell ref="D64:BC64"/>
    <mergeCell ref="D65:BC65"/>
    <mergeCell ref="D70:BC70"/>
    <mergeCell ref="D71:BC71"/>
    <mergeCell ref="A1:L1"/>
    <mergeCell ref="A4:BC4"/>
    <mergeCell ref="A5:BC5"/>
    <mergeCell ref="A6:BC6"/>
    <mergeCell ref="A7:BC7"/>
    <mergeCell ref="B8:BC8"/>
    <mergeCell ref="C89:BC89"/>
    <mergeCell ref="A9:BC9"/>
    <mergeCell ref="D49:BC49"/>
    <mergeCell ref="D51:BC51"/>
    <mergeCell ref="D53:BC53"/>
    <mergeCell ref="D54:BC54"/>
    <mergeCell ref="D56:BC56"/>
    <mergeCell ref="D58:BC58"/>
    <mergeCell ref="D60:BC60"/>
    <mergeCell ref="D62:BC62"/>
    <mergeCell ref="D37:BC37"/>
    <mergeCell ref="D39:BC39"/>
    <mergeCell ref="D41:BC41"/>
    <mergeCell ref="D43:BC43"/>
    <mergeCell ref="D45:BC45"/>
    <mergeCell ref="D46:BC46"/>
    <mergeCell ref="D28:BC28"/>
    <mergeCell ref="D30:BC30"/>
    <mergeCell ref="D31:BC31"/>
    <mergeCell ref="D32:BC32"/>
    <mergeCell ref="D34:BC34"/>
    <mergeCell ref="D35:BC35"/>
    <mergeCell ref="D16:BC16"/>
    <mergeCell ref="D18:BC18"/>
    <mergeCell ref="D19:BC19"/>
    <mergeCell ref="D22:BC22"/>
    <mergeCell ref="D24:BC24"/>
    <mergeCell ref="D25:BC25"/>
    <mergeCell ref="D83:BC83"/>
    <mergeCell ref="D85:BC85"/>
    <mergeCell ref="D73:BC73"/>
    <mergeCell ref="D75:BC75"/>
    <mergeCell ref="D77:BC77"/>
    <mergeCell ref="D78:BC78"/>
    <mergeCell ref="D80:BC80"/>
    <mergeCell ref="D81:BC81"/>
  </mergeCells>
  <dataValidations count="17">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88">
      <formula1>IF(E88="Select",-1,IF(E88="At Par",0,0))</formula1>
      <formula2>IF(E88="Select",-1,IF(E88="At Par",0,0.99))</formula2>
    </dataValidation>
    <dataValidation type="list" allowBlank="1" showErrorMessage="1" sqref="E88">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88">
      <formula1>0</formula1>
      <formula2>99.9</formula2>
    </dataValidation>
    <dataValidation type="list" allowBlank="1" showErrorMessage="1" sqref="D13:D14 K15 D16 K17 D18:D19 K20:K21 D22 K23 D24:D25 K26:K27 D28 K29 D30:D32 K33 D34:D35 K36 D37 K38 D39 K40 D41 K42 D43 K44 D45:D46 K47:K48 D49 K50 D51 K52 D53:D54 K55 D56 K57 D58 K59 D60 K61 D62 K63 D64:D65 K66:K69 D70:D71 K72 D73 K74 D75 K76 D77:D78 K79 D80:D81 K82 D83 K84 K86 D85">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7:H17 G20:H21 G23:H23 G26:H27 G29:H29 G33:H33 G36:H36 G38:H38 G40:H40 G42:H42 G44:H44 G47:H48 G50:H50 G52:H52 G55:H55 G57:H57 G59:H59 G61:H61 G63:H63 G66:H69 G72:H72 G74:H74 G76:H76 G79:H79 G82:H82 G84:H84 G86:H86">
      <formula1>0</formula1>
      <formula2>999999999999999</formula2>
    </dataValidation>
    <dataValidation allowBlank="1" showInputMessage="1" showErrorMessage="1" promptTitle="Addition / Deduction" prompt="Please Choose the correct One" sqref="J15 J17 J20:J21 J23 J26:J27 J29 J33 J36 J38 J40 J42 J44 J47:J48 J50 J52 J55 J57 J59 J61 J63 J66:J69 J72 J74 J76 J79 J82 J84 J86">
      <formula1>0</formula1>
      <formula2>0</formula2>
    </dataValidation>
    <dataValidation type="list" showErrorMessage="1" sqref="I15 I17 I20:I21 I23 I26:I27 I29 I33 I36 I38 I40 I42 I44 I47:I48 I50 I52 I55 I57 I59 I61 I63 I66:I69 I72 I74 I76 I79 I82 I84 I86">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7:O17 N20:O21 N23:O23 N26:O27 N29:O29 N33:O33 N36:O36 N38:O38 N40:O40 N42:O42 N44:O44 N47:O48 N50:O50 N52:O52 N55:O55 N57:O57 N59:O59 N61:O61 N63:O63 N66:O69 N72:O72 N74:O74 N76:O76 N79:O79 N82:O82 N84:O84 N86:O8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7 R20:R21 R23 R26:R27 R29 R33 R36 R38 R40 R42 R44 R47:R48 R50 R52 R55 R57 R59 R61 R63 R66:R69 R72 R74 R76 R79 R82 R84 R8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7 Q20:Q21 Q23 Q26:Q27 Q29 Q33 Q36 Q38 Q40 Q42 Q44 Q47:Q48 Q50 Q52 Q55 Q57 Q59 Q61 Q63 Q66:Q69 Q72 Q74 Q76 Q79 Q82 Q84 Q86">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7 M20:M21 M23 M26:M27 M29 M33 M36 M38 M40 M42 M44 M47:M48 M50 M52 M55 M57 M59 M61 M63 M66:M69 M72 M74 M76 M79 M82 M84 M86">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7 F20:F21 F23 F26:F27 F29 F33 F36 F38 F40 F42 F44 F47:F48 F50 F52 F55 F57 F59 F61 F63 F66:F69 F72 F74 F76 F79 F82 F84 F86">
      <formula1>0</formula1>
      <formula2>999999999999999</formula2>
    </dataValidation>
    <dataValidation type="list" allowBlank="1" showInputMessage="1" showErrorMessage="1" sqref="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6 L85">
      <formula1>"INR"</formula1>
    </dataValidation>
    <dataValidation allowBlank="1" showInputMessage="1" showErrorMessage="1" promptTitle="Itemcode/Make" prompt="Please enter text" sqref="C13:C86">
      <formula1>0</formula1>
      <formula2>0</formula2>
    </dataValidation>
  </dataValidations>
  <printOptions/>
  <pageMargins left="0.45" right="0.2" top="0.25" bottom="0.25" header="0.511805555555556" footer="0.511805555555556"/>
  <pageSetup fitToHeight="0" fitToWidth="1" horizontalDpi="300" verticalDpi="300" orientation="portrait" paperSize="9" scale="66"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7">
      <selection activeCell="E6" sqref="E6:K14"/>
    </sheetView>
  </sheetViews>
  <sheetFormatPr defaultColWidth="9.140625" defaultRowHeight="15"/>
  <sheetData>
    <row r="6" spans="5:11" ht="15">
      <c r="E6" s="68" t="s">
        <v>39</v>
      </c>
      <c r="F6" s="68"/>
      <c r="G6" s="68"/>
      <c r="H6" s="68"/>
      <c r="I6" s="68"/>
      <c r="J6" s="68"/>
      <c r="K6" s="68"/>
    </row>
    <row r="7" spans="5:11" ht="15">
      <c r="E7" s="69"/>
      <c r="F7" s="69"/>
      <c r="G7" s="69"/>
      <c r="H7" s="69"/>
      <c r="I7" s="69"/>
      <c r="J7" s="69"/>
      <c r="K7" s="69"/>
    </row>
    <row r="8" spans="5:11" ht="15">
      <c r="E8" s="69"/>
      <c r="F8" s="69"/>
      <c r="G8" s="69"/>
      <c r="H8" s="69"/>
      <c r="I8" s="69"/>
      <c r="J8" s="69"/>
      <c r="K8" s="69"/>
    </row>
    <row r="9" spans="5:11" ht="15">
      <c r="E9" s="69"/>
      <c r="F9" s="69"/>
      <c r="G9" s="69"/>
      <c r="H9" s="69"/>
      <c r="I9" s="69"/>
      <c r="J9" s="69"/>
      <c r="K9" s="69"/>
    </row>
    <row r="10" spans="5:11" ht="15">
      <c r="E10" s="69"/>
      <c r="F10" s="69"/>
      <c r="G10" s="69"/>
      <c r="H10" s="69"/>
      <c r="I10" s="69"/>
      <c r="J10" s="69"/>
      <c r="K10" s="69"/>
    </row>
    <row r="11" spans="5:11" ht="15">
      <c r="E11" s="69"/>
      <c r="F11" s="69"/>
      <c r="G11" s="69"/>
      <c r="H11" s="69"/>
      <c r="I11" s="69"/>
      <c r="J11" s="69"/>
      <c r="K11" s="69"/>
    </row>
    <row r="12" spans="5:11" ht="15">
      <c r="E12" s="69"/>
      <c r="F12" s="69"/>
      <c r="G12" s="69"/>
      <c r="H12" s="69"/>
      <c r="I12" s="69"/>
      <c r="J12" s="69"/>
      <c r="K12" s="69"/>
    </row>
    <row r="13" spans="5:11" ht="15">
      <c r="E13" s="69"/>
      <c r="F13" s="69"/>
      <c r="G13" s="69"/>
      <c r="H13" s="69"/>
      <c r="I13" s="69"/>
      <c r="J13" s="69"/>
      <c r="K13" s="69"/>
    </row>
    <row r="14" spans="5:11" ht="15">
      <c r="E14" s="69"/>
      <c r="F14" s="69"/>
      <c r="G14" s="69"/>
      <c r="H14" s="69"/>
      <c r="I14" s="69"/>
      <c r="J14" s="69"/>
      <c r="K14" s="6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cp:lastModifiedBy>
  <cp:lastPrinted>2024-04-10T07:38:37Z</cp:lastPrinted>
  <dcterms:created xsi:type="dcterms:W3CDTF">2009-01-30T06:42:42Z</dcterms:created>
  <dcterms:modified xsi:type="dcterms:W3CDTF">2024-04-10T12:03:53Z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