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<sst xmlns="http://schemas.openxmlformats.org/spreadsheetml/2006/main" count="212" uniqueCount="87">
  <si>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</si>
  <si>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</si>
  <si>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</si>
  <si>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</si>
  <si>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</si>
  <si>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</si>
  <si>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</si>
  <si>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</si>
  <si>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</si>
  <si>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</si>
  <si>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</si>
  <si>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</si>
  <si>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</si>
  <si>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</si>
  <si>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</si>
  <si>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</si>
  <si>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</si>
  <si>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</si>
  <si>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</si>
  <si>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</si>
  <si>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</si>
  <si>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</si>
  <si>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</si>
  <si>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</si>
  <si>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</si>
  <si>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</si>
  <si>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</si>
  <si>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</si>
  <si>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</si>
  <si>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</si>
  <si>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</si>
  <si>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</si>
  <si>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</si>
  <si>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</si>
  <si>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</si>
  <si>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</si>
  <si>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</si>
  <si>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</si>
  <si>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</si>
  <si>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</si>
  <si>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</si>
  <si>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</si>
  <si>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</si>
  <si>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</si>
  <si>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</si>
  <si>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</si>
  <si>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</si>
  <si>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</si>
  <si>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</si>
  <si>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</si>
  <si>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</si>
  <si>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</si>
  <si>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</si>
  <si>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</si>
  <si>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</si>
  <si>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Laying of one no.  XLPE cable aluminum conductor steel armoured power cable of 1.1kV grade of size 3½ X 185 sq.mm. in following manners.</t>
  </si>
  <si>
    <t>In Ground including excavation, sand cushioning brick protecting covering and refilling the trench etc. as reqd.</t>
  </si>
  <si>
    <t>In pipe</t>
  </si>
  <si>
    <t>In open duct</t>
  </si>
  <si>
    <t xml:space="preserve">Laying of one number PVC insulated and PVC sheathed / XLPE power cable of 1.1 KV grade of following size direct in ground including excavation, sand cushioning, protective covering and refilling the trench etc as required. </t>
  </si>
  <si>
    <t>Above 185 sq. mm and upto 400 sq. mm</t>
  </si>
  <si>
    <t>Digging  trench for taking out cable upto 400 Sq.mm. and refilling , watering ,ramming the same after taking out cable as reqd complete.</t>
  </si>
  <si>
    <t>Lifting removing cable of following size from trench/clamps, making roll &amp; depositing the same in store I/c cartage.</t>
  </si>
  <si>
    <t>above 185 upto 400 Sq.mm.</t>
  </si>
  <si>
    <t>Supplying and making straight through joint with heat shrinkable kit including ferrules and other jointing materials for following size of PVC insulated and PVC sheathed / XLPE aluminium conductor cable of 1.1 KV grade as required.</t>
  </si>
  <si>
    <t>3½ X 185 sq.mm</t>
  </si>
  <si>
    <t>Providing, laying and fixing following dia G.I. pipe (medium class) in ground complete with G.I. fittings including trenching (75 cm deep)and re-filling etc as required</t>
  </si>
  <si>
    <t>80 mm</t>
  </si>
  <si>
    <t>Locating fault in the cable lines with meggar etc and rectifying removing &amp; restoring the same and making good the damages etc as required.</t>
  </si>
  <si>
    <t>Dismantling &amp; refixing brass compression type cable gland 25 sq.mm to  400 sq.mm. cable.</t>
  </si>
  <si>
    <t xml:space="preserve"> Mtr</t>
  </si>
  <si>
    <t>Mtr</t>
  </si>
  <si>
    <t>Mtr.</t>
  </si>
  <si>
    <t>Nos.</t>
  </si>
  <si>
    <t>Name of Work: Repairing and rerouting / altering of PVC insulated XLPE aluminium conductor armoured cable size 3½ X 185 Sq.mm size, 1.1 kV grade from DG panel of Substation no. 4 to C/O Distribution panel of Nano seience building due to digging work at Aerospace building IIT Kanpur.</t>
  </si>
  <si>
    <t>Tender Inviting Authority: Executive Engineer (Elect)</t>
  </si>
  <si>
    <t>item6</t>
  </si>
  <si>
    <t>item7</t>
  </si>
  <si>
    <t>item8</t>
  </si>
  <si>
    <t>item9</t>
  </si>
  <si>
    <t>item10</t>
  </si>
  <si>
    <t>item11</t>
  </si>
  <si>
    <t>item12</t>
  </si>
  <si>
    <t>item13</t>
  </si>
  <si>
    <t>item14</t>
  </si>
  <si>
    <t>item15</t>
  </si>
  <si>
    <t>Contract No:    48 /Elect/2022-23/395              Dated: 09.01.2023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</si>
</sst>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8"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75" zoomScaleNormal="75"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25.14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75</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74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86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0"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71.25">
      <c r="A13" s="33">
        <v>1</v>
      </c>
      <c r="B13" s="71" t="s">
        <v>55</v>
      </c>
      <c r="C13" s="34" t="s">
        <v>33</v>
      </c>
      <c r="D13" s="35"/>
      <c r="E13" s="70"/>
      <c r="F13" s="36"/>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32</v>
      </c>
      <c r="IG13" s="21" t="s">
        <v>33</v>
      </c>
      <c r="IH13" s="21">
        <v>10</v>
      </c>
      <c r="II13" s="21" t="s">
        <v>34</v>
      </c>
    </row>
    <row r="14" spans="1:243" s="20" customFormat="1" ht="42.75">
      <c r="A14" s="33">
        <v>1.1</v>
      </c>
      <c r="B14" s="71" t="s">
        <v>56</v>
      </c>
      <c r="C14" s="34" t="s">
        <v>39</v>
      </c>
      <c r="D14" s="69">
        <v>115</v>
      </c>
      <c r="E14" s="70" t="s">
        <v>70</v>
      </c>
      <c r="F14" s="60">
        <v>1426</v>
      </c>
      <c r="G14" s="22"/>
      <c r="H14" s="15"/>
      <c r="I14" s="36" t="s">
        <v>36</v>
      </c>
      <c r="J14" s="16">
        <f aca="true" t="shared" si="0" ref="J14:J23">IF(I14="Less(-)",-1,1)</f>
        <v>1</v>
      </c>
      <c r="K14" s="17" t="s">
        <v>46</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163990</v>
      </c>
      <c r="BB14" s="67">
        <f>BA14+SUM(N14:AZ14)</f>
        <v>163990</v>
      </c>
      <c r="BC14" s="41" t="str">
        <f>SpellNumber(L14,BB14)</f>
        <v>INR  One Lakh Sixty Three Thousand Nine Hundred &amp; Ninety  Only</v>
      </c>
      <c r="IE14" s="21">
        <v>1.01</v>
      </c>
      <c r="IF14" s="21" t="s">
        <v>37</v>
      </c>
      <c r="IG14" s="21" t="s">
        <v>33</v>
      </c>
      <c r="IH14" s="21">
        <v>123.223</v>
      </c>
      <c r="II14" s="21" t="s">
        <v>35</v>
      </c>
    </row>
    <row r="15" spans="1:243" s="20" customFormat="1" ht="28.5">
      <c r="A15" s="33">
        <v>1.2</v>
      </c>
      <c r="B15" s="71" t="s">
        <v>57</v>
      </c>
      <c r="C15" s="34" t="s">
        <v>40</v>
      </c>
      <c r="D15" s="69">
        <v>25</v>
      </c>
      <c r="E15" s="70" t="s">
        <v>70</v>
      </c>
      <c r="F15" s="60">
        <v>1148</v>
      </c>
      <c r="G15" s="22"/>
      <c r="H15" s="22"/>
      <c r="I15" s="36" t="s">
        <v>36</v>
      </c>
      <c r="J15" s="16">
        <f t="shared" si="0"/>
        <v>1</v>
      </c>
      <c r="K15" s="17" t="s">
        <v>46</v>
      </c>
      <c r="L15" s="17" t="s">
        <v>6</v>
      </c>
      <c r="M15" s="44"/>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1" ref="BA15:BA23">total_amount_ba($B$2,$D$2,D15,F15,J15,K15,M15)</f>
        <v>28700</v>
      </c>
      <c r="BB15" s="67">
        <f aca="true" t="shared" si="2" ref="BB15:BB26">BA15+SUM(N15:AZ15)</f>
        <v>28700</v>
      </c>
      <c r="BC15" s="41" t="str">
        <f aca="true" t="shared" si="3" ref="BC15:BC26">SpellNumber(L15,BB15)</f>
        <v>INR  Twenty Eight Thousand Seven Hundred    Only</v>
      </c>
      <c r="IE15" s="21">
        <v>1.02</v>
      </c>
      <c r="IF15" s="21" t="s">
        <v>38</v>
      </c>
      <c r="IG15" s="21" t="s">
        <v>39</v>
      </c>
      <c r="IH15" s="21">
        <v>213</v>
      </c>
      <c r="II15" s="21" t="s">
        <v>35</v>
      </c>
    </row>
    <row r="16" spans="1:243" s="20" customFormat="1" ht="28.5">
      <c r="A16" s="33">
        <v>1.3</v>
      </c>
      <c r="B16" s="71" t="s">
        <v>58</v>
      </c>
      <c r="C16" s="34" t="s">
        <v>42</v>
      </c>
      <c r="D16" s="69">
        <v>5</v>
      </c>
      <c r="E16" s="70" t="s">
        <v>71</v>
      </c>
      <c r="F16" s="60">
        <v>1135</v>
      </c>
      <c r="G16" s="22"/>
      <c r="H16" s="22"/>
      <c r="I16" s="36" t="s">
        <v>36</v>
      </c>
      <c r="J16" s="16">
        <f t="shared" si="0"/>
        <v>1</v>
      </c>
      <c r="K16" s="17" t="s">
        <v>46</v>
      </c>
      <c r="L16" s="17" t="s">
        <v>6</v>
      </c>
      <c r="M16" s="44"/>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t="shared" si="1"/>
        <v>5675</v>
      </c>
      <c r="BB16" s="67">
        <f t="shared" si="2"/>
        <v>5675</v>
      </c>
      <c r="BC16" s="41" t="str">
        <f>SpellNumber(L16,BB16)</f>
        <v>INR  Five Thousand Six Hundred &amp; Seventy Five  Only</v>
      </c>
      <c r="IE16" s="21">
        <v>2</v>
      </c>
      <c r="IF16" s="21" t="s">
        <v>32</v>
      </c>
      <c r="IG16" s="21" t="s">
        <v>40</v>
      </c>
      <c r="IH16" s="21">
        <v>10</v>
      </c>
      <c r="II16" s="21" t="s">
        <v>35</v>
      </c>
    </row>
    <row r="17" spans="1:243" s="20" customFormat="1" ht="85.5">
      <c r="A17" s="33">
        <v>2</v>
      </c>
      <c r="B17" s="71" t="s">
        <v>59</v>
      </c>
      <c r="C17" s="34" t="s">
        <v>43</v>
      </c>
      <c r="D17" s="35"/>
      <c r="E17" s="70"/>
      <c r="F17" s="36"/>
      <c r="G17" s="15"/>
      <c r="H17" s="15"/>
      <c r="I17" s="36"/>
      <c r="J17" s="16"/>
      <c r="K17" s="17"/>
      <c r="L17" s="17"/>
      <c r="M17" s="18"/>
      <c r="N17" s="19"/>
      <c r="O17" s="19"/>
      <c r="P17" s="37"/>
      <c r="Q17" s="19"/>
      <c r="R17" s="19"/>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1">
        <v>3</v>
      </c>
      <c r="IF17" s="21" t="s">
        <v>41</v>
      </c>
      <c r="IG17" s="21" t="s">
        <v>42</v>
      </c>
      <c r="IH17" s="21">
        <v>10</v>
      </c>
      <c r="II17" s="21" t="s">
        <v>35</v>
      </c>
    </row>
    <row r="18" spans="1:243" s="20" customFormat="1" ht="28.5">
      <c r="A18" s="33">
        <v>2.1</v>
      </c>
      <c r="B18" s="71" t="s">
        <v>60</v>
      </c>
      <c r="C18" s="34" t="s">
        <v>76</v>
      </c>
      <c r="D18" s="69">
        <v>20</v>
      </c>
      <c r="E18" s="70" t="s">
        <v>72</v>
      </c>
      <c r="F18" s="60">
        <v>347</v>
      </c>
      <c r="G18" s="22"/>
      <c r="H18" s="22"/>
      <c r="I18" s="36" t="s">
        <v>36</v>
      </c>
      <c r="J18" s="16">
        <f t="shared" si="0"/>
        <v>1</v>
      </c>
      <c r="K18" s="17" t="s">
        <v>46</v>
      </c>
      <c r="L18" s="17" t="s">
        <v>6</v>
      </c>
      <c r="M18" s="44"/>
      <c r="N18" s="22"/>
      <c r="O18" s="22"/>
      <c r="P18" s="43"/>
      <c r="Q18" s="22"/>
      <c r="R18" s="22"/>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1"/>
        <v>6940</v>
      </c>
      <c r="BB18" s="67">
        <f t="shared" si="2"/>
        <v>6940</v>
      </c>
      <c r="BC18" s="41" t="str">
        <f t="shared" si="3"/>
        <v>INR  Six Thousand Nine Hundred &amp; Forty  Only</v>
      </c>
      <c r="IE18" s="21">
        <v>1.01</v>
      </c>
      <c r="IF18" s="21" t="s">
        <v>37</v>
      </c>
      <c r="IG18" s="21" t="s">
        <v>33</v>
      </c>
      <c r="IH18" s="21">
        <v>123.223</v>
      </c>
      <c r="II18" s="21" t="s">
        <v>35</v>
      </c>
    </row>
    <row r="19" spans="1:243" s="20" customFormat="1" ht="57">
      <c r="A19" s="33">
        <v>3</v>
      </c>
      <c r="B19" s="71" t="s">
        <v>61</v>
      </c>
      <c r="C19" s="34" t="s">
        <v>77</v>
      </c>
      <c r="D19" s="69">
        <v>20</v>
      </c>
      <c r="E19" s="70" t="s">
        <v>72</v>
      </c>
      <c r="F19" s="60">
        <v>151</v>
      </c>
      <c r="G19" s="22"/>
      <c r="H19" s="22"/>
      <c r="I19" s="36" t="s">
        <v>36</v>
      </c>
      <c r="J19" s="16">
        <f t="shared" si="0"/>
        <v>1</v>
      </c>
      <c r="K19" s="17" t="s">
        <v>46</v>
      </c>
      <c r="L19" s="17" t="s">
        <v>6</v>
      </c>
      <c r="M19" s="44"/>
      <c r="N19" s="22"/>
      <c r="O19" s="22"/>
      <c r="P19" s="43"/>
      <c r="Q19" s="22"/>
      <c r="R19" s="22"/>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1"/>
        <v>3020</v>
      </c>
      <c r="BB19" s="67">
        <f t="shared" si="2"/>
        <v>3020</v>
      </c>
      <c r="BC19" s="41" t="str">
        <f t="shared" si="3"/>
        <v>INR  Three Thousand  &amp;Twenty  Only</v>
      </c>
      <c r="IE19" s="21">
        <v>1.02</v>
      </c>
      <c r="IF19" s="21" t="s">
        <v>38</v>
      </c>
      <c r="IG19" s="21" t="s">
        <v>39</v>
      </c>
      <c r="IH19" s="21">
        <v>213</v>
      </c>
      <c r="II19" s="21" t="s">
        <v>35</v>
      </c>
    </row>
    <row r="20" spans="1:243" s="20" customFormat="1" ht="42.75">
      <c r="A20" s="33">
        <v>4</v>
      </c>
      <c r="B20" s="72" t="s">
        <v>62</v>
      </c>
      <c r="C20" s="34" t="s">
        <v>78</v>
      </c>
      <c r="D20" s="35"/>
      <c r="E20" s="70"/>
      <c r="F20" s="36"/>
      <c r="G20" s="15"/>
      <c r="H20" s="15"/>
      <c r="I20" s="36"/>
      <c r="J20" s="16"/>
      <c r="K20" s="17"/>
      <c r="L20" s="17"/>
      <c r="M20" s="18"/>
      <c r="N20" s="19"/>
      <c r="O20" s="19"/>
      <c r="P20" s="37"/>
      <c r="Q20" s="19"/>
      <c r="R20" s="19"/>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1">
        <v>2</v>
      </c>
      <c r="IF20" s="21" t="s">
        <v>32</v>
      </c>
      <c r="IG20" s="21" t="s">
        <v>40</v>
      </c>
      <c r="IH20" s="21">
        <v>10</v>
      </c>
      <c r="II20" s="21" t="s">
        <v>35</v>
      </c>
    </row>
    <row r="21" spans="1:243" s="20" customFormat="1" ht="28.5">
      <c r="A21" s="33">
        <v>4.1</v>
      </c>
      <c r="B21" s="72" t="s">
        <v>63</v>
      </c>
      <c r="C21" s="34" t="s">
        <v>79</v>
      </c>
      <c r="D21" s="69">
        <v>20</v>
      </c>
      <c r="E21" s="70" t="s">
        <v>72</v>
      </c>
      <c r="F21" s="60">
        <v>116</v>
      </c>
      <c r="G21" s="22"/>
      <c r="H21" s="22"/>
      <c r="I21" s="36" t="s">
        <v>36</v>
      </c>
      <c r="J21" s="16">
        <f t="shared" si="0"/>
        <v>1</v>
      </c>
      <c r="K21" s="17" t="s">
        <v>46</v>
      </c>
      <c r="L21" s="17" t="s">
        <v>6</v>
      </c>
      <c r="M21" s="44"/>
      <c r="N21" s="22"/>
      <c r="O21" s="22"/>
      <c r="P21" s="43"/>
      <c r="Q21" s="22"/>
      <c r="R21" s="22"/>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1"/>
        <v>2320</v>
      </c>
      <c r="BB21" s="67">
        <f t="shared" si="2"/>
        <v>2320</v>
      </c>
      <c r="BC21" s="41" t="str">
        <f t="shared" si="3"/>
        <v>INR  Two Thousand Three Hundred &amp; Twenty  Only</v>
      </c>
      <c r="IE21" s="21">
        <v>3</v>
      </c>
      <c r="IF21" s="21" t="s">
        <v>41</v>
      </c>
      <c r="IG21" s="21" t="s">
        <v>42</v>
      </c>
      <c r="IH21" s="21">
        <v>10</v>
      </c>
      <c r="II21" s="21" t="s">
        <v>35</v>
      </c>
    </row>
    <row r="22" spans="1:243" s="20" customFormat="1" ht="85.5">
      <c r="A22" s="33">
        <v>5</v>
      </c>
      <c r="B22" s="71" t="s">
        <v>64</v>
      </c>
      <c r="C22" s="34" t="s">
        <v>80</v>
      </c>
      <c r="D22" s="35"/>
      <c r="E22" s="70"/>
      <c r="F22" s="36"/>
      <c r="G22" s="15"/>
      <c r="H22" s="15"/>
      <c r="I22" s="36"/>
      <c r="J22" s="16"/>
      <c r="K22" s="17"/>
      <c r="L22" s="17"/>
      <c r="M22" s="18"/>
      <c r="N22" s="19"/>
      <c r="O22" s="19"/>
      <c r="P22" s="37"/>
      <c r="Q22" s="19"/>
      <c r="R22" s="19"/>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1">
        <v>1.01</v>
      </c>
      <c r="IF22" s="21" t="s">
        <v>37</v>
      </c>
      <c r="IG22" s="21" t="s">
        <v>33</v>
      </c>
      <c r="IH22" s="21">
        <v>123.223</v>
      </c>
      <c r="II22" s="21" t="s">
        <v>35</v>
      </c>
    </row>
    <row r="23" spans="1:243" s="20" customFormat="1" ht="15">
      <c r="A23" s="33">
        <v>5.1</v>
      </c>
      <c r="B23" s="71" t="s">
        <v>65</v>
      </c>
      <c r="C23" s="34" t="s">
        <v>81</v>
      </c>
      <c r="D23" s="69">
        <v>2</v>
      </c>
      <c r="E23" s="70" t="s">
        <v>73</v>
      </c>
      <c r="F23" s="60">
        <v>3229</v>
      </c>
      <c r="G23" s="22"/>
      <c r="H23" s="22"/>
      <c r="I23" s="36" t="s">
        <v>36</v>
      </c>
      <c r="J23" s="16">
        <f t="shared" si="0"/>
        <v>1</v>
      </c>
      <c r="K23" s="17" t="s">
        <v>46</v>
      </c>
      <c r="L23" s="17" t="s">
        <v>6</v>
      </c>
      <c r="M23" s="44"/>
      <c r="N23" s="22"/>
      <c r="O23" s="22"/>
      <c r="P23" s="43"/>
      <c r="Q23" s="22"/>
      <c r="R23" s="22"/>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 t="shared" si="1"/>
        <v>6458</v>
      </c>
      <c r="BB23" s="67">
        <f t="shared" si="2"/>
        <v>6458</v>
      </c>
      <c r="BC23" s="41" t="str">
        <f t="shared" si="3"/>
        <v>INR  Six Thousand Four Hundred &amp; Fifty Eight  Only</v>
      </c>
      <c r="IE23" s="21">
        <v>1.02</v>
      </c>
      <c r="IF23" s="21" t="s">
        <v>38</v>
      </c>
      <c r="IG23" s="21" t="s">
        <v>39</v>
      </c>
      <c r="IH23" s="21">
        <v>213</v>
      </c>
      <c r="II23" s="21" t="s">
        <v>35</v>
      </c>
    </row>
    <row r="24" spans="1:243" s="20" customFormat="1" ht="57">
      <c r="A24" s="33">
        <v>6</v>
      </c>
      <c r="B24" s="72" t="s">
        <v>66</v>
      </c>
      <c r="C24" s="34" t="s">
        <v>82</v>
      </c>
      <c r="D24" s="35"/>
      <c r="E24" s="70"/>
      <c r="F24" s="36"/>
      <c r="G24" s="15"/>
      <c r="H24" s="15"/>
      <c r="I24" s="36"/>
      <c r="J24" s="16"/>
      <c r="K24" s="17"/>
      <c r="L24" s="17"/>
      <c r="M24" s="18"/>
      <c r="N24" s="19"/>
      <c r="O24" s="19"/>
      <c r="P24" s="37"/>
      <c r="Q24" s="19"/>
      <c r="R24" s="19"/>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1">
        <v>2</v>
      </c>
      <c r="IF24" s="21" t="s">
        <v>32</v>
      </c>
      <c r="IG24" s="21" t="s">
        <v>40</v>
      </c>
      <c r="IH24" s="21">
        <v>10</v>
      </c>
      <c r="II24" s="21" t="s">
        <v>35</v>
      </c>
    </row>
    <row r="25" spans="1:243" s="20" customFormat="1" ht="28.5">
      <c r="A25" s="33">
        <v>6.1</v>
      </c>
      <c r="B25" s="71" t="s">
        <v>67</v>
      </c>
      <c r="C25" s="34" t="s">
        <v>83</v>
      </c>
      <c r="D25" s="69">
        <v>25</v>
      </c>
      <c r="E25" s="70" t="s">
        <v>72</v>
      </c>
      <c r="F25" s="60">
        <v>702</v>
      </c>
      <c r="G25" s="22"/>
      <c r="H25" s="22"/>
      <c r="I25" s="36" t="s">
        <v>36</v>
      </c>
      <c r="J25" s="16">
        <f>IF(I25="Less(-)",-1,1)</f>
        <v>1</v>
      </c>
      <c r="K25" s="17" t="s">
        <v>46</v>
      </c>
      <c r="L25" s="17" t="s">
        <v>6</v>
      </c>
      <c r="M25" s="44"/>
      <c r="N25" s="22"/>
      <c r="O25" s="22"/>
      <c r="P25" s="43"/>
      <c r="Q25" s="22"/>
      <c r="R25" s="22"/>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17550</v>
      </c>
      <c r="BB25" s="67">
        <f t="shared" si="2"/>
        <v>17550</v>
      </c>
      <c r="BC25" s="41" t="str">
        <f t="shared" si="3"/>
        <v>INR  Seventeen Thousand Five Hundred &amp; Fifty  Only</v>
      </c>
      <c r="IE25" s="21">
        <v>1.01</v>
      </c>
      <c r="IF25" s="21" t="s">
        <v>37</v>
      </c>
      <c r="IG25" s="21" t="s">
        <v>33</v>
      </c>
      <c r="IH25" s="21">
        <v>123.223</v>
      </c>
      <c r="II25" s="21" t="s">
        <v>35</v>
      </c>
    </row>
    <row r="26" spans="1:243" s="20" customFormat="1" ht="57">
      <c r="A26" s="33">
        <v>7</v>
      </c>
      <c r="B26" s="71" t="s">
        <v>68</v>
      </c>
      <c r="C26" s="34" t="s">
        <v>84</v>
      </c>
      <c r="D26" s="69">
        <v>2</v>
      </c>
      <c r="E26" s="70" t="s">
        <v>73</v>
      </c>
      <c r="F26" s="60">
        <v>458</v>
      </c>
      <c r="G26" s="22"/>
      <c r="H26" s="22"/>
      <c r="I26" s="36" t="s">
        <v>36</v>
      </c>
      <c r="J26" s="16">
        <f>IF(I26="Less(-)",-1,1)</f>
        <v>1</v>
      </c>
      <c r="K26" s="17" t="s">
        <v>46</v>
      </c>
      <c r="L26" s="17" t="s">
        <v>6</v>
      </c>
      <c r="M26" s="44"/>
      <c r="N26" s="22"/>
      <c r="O26" s="22"/>
      <c r="P26" s="43"/>
      <c r="Q26" s="22"/>
      <c r="R26" s="22"/>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916</v>
      </c>
      <c r="BB26" s="67">
        <f t="shared" si="2"/>
        <v>916</v>
      </c>
      <c r="BC26" s="41" t="str">
        <f t="shared" si="3"/>
        <v>INR  Nine Hundred &amp; Sixteen  Only</v>
      </c>
      <c r="IE26" s="21">
        <v>1.02</v>
      </c>
      <c r="IF26" s="21" t="s">
        <v>38</v>
      </c>
      <c r="IG26" s="21" t="s">
        <v>39</v>
      </c>
      <c r="IH26" s="21">
        <v>213</v>
      </c>
      <c r="II26" s="21" t="s">
        <v>35</v>
      </c>
    </row>
    <row r="27" spans="1:243" s="20" customFormat="1" ht="42.75">
      <c r="A27" s="33">
        <v>8</v>
      </c>
      <c r="B27" s="72" t="s">
        <v>69</v>
      </c>
      <c r="C27" s="34" t="s">
        <v>85</v>
      </c>
      <c r="D27" s="69">
        <v>2</v>
      </c>
      <c r="E27" s="70" t="s">
        <v>73</v>
      </c>
      <c r="F27" s="60">
        <v>215</v>
      </c>
      <c r="G27" s="22"/>
      <c r="H27" s="22"/>
      <c r="I27" s="36" t="s">
        <v>36</v>
      </c>
      <c r="J27" s="16">
        <f>IF(I27="Less(-)",-1,1)</f>
        <v>1</v>
      </c>
      <c r="K27" s="17" t="s">
        <v>46</v>
      </c>
      <c r="L27" s="17" t="s">
        <v>6</v>
      </c>
      <c r="M27" s="44"/>
      <c r="N27" s="22"/>
      <c r="O27" s="22"/>
      <c r="P27" s="43"/>
      <c r="Q27" s="22"/>
      <c r="R27" s="22"/>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1">
        <f>total_amount_ba($B$2,$D$2,D27,F27,J27,K27,M27)</f>
        <v>430</v>
      </c>
      <c r="BB27" s="67">
        <f>BA27+SUM(N27:AZ27)</f>
        <v>430</v>
      </c>
      <c r="BC27" s="41" t="str">
        <f>SpellNumber(L27,BB27)</f>
        <v>INR  Four Hundred &amp; Thirty  Only</v>
      </c>
      <c r="IE27" s="21">
        <v>2</v>
      </c>
      <c r="IF27" s="21" t="s">
        <v>32</v>
      </c>
      <c r="IG27" s="21" t="s">
        <v>40</v>
      </c>
      <c r="IH27" s="21">
        <v>10</v>
      </c>
      <c r="II27" s="21" t="s">
        <v>35</v>
      </c>
    </row>
    <row r="28" spans="1:243" s="20" customFormat="1" ht="34.5" customHeight="1">
      <c r="A28" s="46" t="s">
        <v>44</v>
      </c>
      <c r="B28" s="47"/>
      <c r="C28" s="48"/>
      <c r="D28" s="49"/>
      <c r="E28" s="49"/>
      <c r="F28" s="49"/>
      <c r="G28" s="49"/>
      <c r="H28" s="50"/>
      <c r="I28" s="50"/>
      <c r="J28" s="50"/>
      <c r="K28" s="50"/>
      <c r="L28" s="51"/>
      <c r="BA28" s="62">
        <f>SUM(BA13:BA27)</f>
        <v>235999</v>
      </c>
      <c r="BB28" s="66">
        <f>SUM(BB13:BB27)</f>
        <v>235999</v>
      </c>
      <c r="BC28" s="41" t="str">
        <f>SpellNumber($E$2,BB28)</f>
        <v>INR  Two Lakh Thirty Five Thousand Nine Hundred &amp; Ninety Nine  Only</v>
      </c>
      <c r="IE28" s="21">
        <v>4</v>
      </c>
      <c r="IF28" s="21" t="s">
        <v>38</v>
      </c>
      <c r="IG28" s="21" t="s">
        <v>43</v>
      </c>
      <c r="IH28" s="21">
        <v>10</v>
      </c>
      <c r="II28" s="21" t="s">
        <v>35</v>
      </c>
    </row>
    <row r="29" spans="1:243" s="25" customFormat="1" ht="33.75" customHeight="1">
      <c r="A29" s="47" t="s">
        <v>48</v>
      </c>
      <c r="B29" s="52"/>
      <c r="C29" s="23"/>
      <c r="D29" s="53"/>
      <c r="E29" s="54" t="s">
        <v>54</v>
      </c>
      <c r="F29" s="64"/>
      <c r="G29" s="55"/>
      <c r="H29" s="24"/>
      <c r="I29" s="24"/>
      <c r="J29" s="24"/>
      <c r="K29" s="56"/>
      <c r="L29" s="57"/>
      <c r="M29" s="58"/>
      <c r="O29" s="20"/>
      <c r="P29" s="20"/>
      <c r="Q29" s="20"/>
      <c r="R29" s="20"/>
      <c r="S29" s="20"/>
      <c r="BA29" s="63">
        <f>IF(ISBLANK(F29),0,IF(E29="Excess (+)",ROUND(BA28+(BA28*F29),2),IF(E29="Less (-)",ROUND(BA28+(BA28*F29*(-1)),2),IF(E29="At Par",BA28,0))))</f>
        <v>0</v>
      </c>
      <c r="BB29" s="65">
        <f>ROUND(BA29,0)</f>
        <v>0</v>
      </c>
      <c r="BC29" s="41" t="str">
        <f>SpellNumber($E$2,BA29)</f>
        <v>INR Zero Only</v>
      </c>
      <c r="IE29" s="26"/>
      <c r="IF29" s="26"/>
      <c r="IG29" s="26"/>
      <c r="IH29" s="26"/>
      <c r="II29" s="26"/>
    </row>
    <row r="30" spans="1:243" s="25" customFormat="1" ht="41.25" customHeight="1">
      <c r="A30" s="46" t="s">
        <v>47</v>
      </c>
      <c r="B30" s="46"/>
      <c r="C30" s="76" t="str">
        <f>SpellNumber($E$2,BA29)</f>
        <v>INR Zero Only</v>
      </c>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IE30" s="26"/>
      <c r="IF30" s="26"/>
      <c r="IG30" s="26"/>
      <c r="IH30" s="26"/>
      <c r="II30" s="26"/>
    </row>
    <row r="31" spans="3:243" s="12" customFormat="1" ht="15">
      <c r="C31" s="27"/>
      <c r="D31" s="27"/>
      <c r="E31" s="27"/>
      <c r="F31" s="27"/>
      <c r="G31" s="27"/>
      <c r="H31" s="27"/>
      <c r="I31" s="27"/>
      <c r="J31" s="27"/>
      <c r="K31" s="27"/>
      <c r="L31" s="27"/>
      <c r="M31" s="27"/>
      <c r="O31" s="27"/>
      <c r="BA31" s="27"/>
      <c r="BC31" s="27"/>
      <c r="IE31" s="13"/>
      <c r="IF31" s="13"/>
      <c r="IG31" s="13"/>
      <c r="IH31" s="13"/>
      <c r="II31" s="13"/>
    </row>
  </sheetData>
  <sheetProtection password="EEC8" sheet="1" selectLockedCells="1"/>
  <mergeCells count="8">
    <mergeCell ref="A9:BC9"/>
    <mergeCell ref="C30:BC30"/>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list" allowBlank="1" showInputMessage="1" showErrorMessage="1" sqref="L25 L26 L13 L14 L15 L16 L17 L18 L19 L20 L21 L22 L23 L24 L2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M19 M21 M23 M25:M27">
      <formula1>0</formula1>
      <formula2>999999999999999</formula2>
    </dataValidation>
    <dataValidation allowBlank="1" showInputMessage="1" showErrorMessage="1" promptTitle="Item Description" prompt="Please enter Item Description in text" sqref="B19:B24 B2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C2">
      <formula1>"Normal, SingleWindow, Alternate"</formula1>
    </dataValidation>
    <dataValidation type="list" allowBlank="1" showInputMessage="1" showErrorMessage="1" sqref="E29">
      <formula1>"Select, Excess (+), Less (-)"</formula1>
    </dataValidation>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2023-01-09T06:27:39Z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