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<sst xmlns="http://schemas.openxmlformats.org/spreadsheetml/2006/main" count="334" uniqueCount="115">
  <si>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</si>
  <si>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</si>
  <si>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</si>
  <si>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</si>
  <si>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</si>
  <si>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</si>
  <si>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</si>
  <si>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</si>
  <si>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</si>
  <si>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</si>
  <si>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</si>
  <si>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</si>
  <si>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</si>
  <si>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</si>
  <si>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</si>
  <si>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</si>
  <si>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</si>
  <si>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</si>
  <si>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</si>
  <si>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</si>
  <si>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</si>
  <si>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</si>
  <si>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</si>
  <si>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</si>
  <si>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</si>
  <si>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</si>
  <si>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</si>
  <si>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</si>
  <si>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</si>
  <si>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</si>
  <si>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</si>
  <si>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</si>
  <si>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</si>
  <si>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</si>
  <si>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</si>
  <si>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</si>
  <si>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</si>
  <si>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</si>
  <si>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</si>
  <si>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</si>
  <si>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</si>
  <si>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</si>
  <si>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</si>
  <si>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</si>
  <si>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</si>
  <si>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</si>
  <si>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</si>
  <si>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</si>
  <si>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</si>
  <si>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</si>
  <si>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</si>
  <si>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</si>
  <si>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</si>
  <si>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</si>
  <si>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</si>
  <si>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</si>
  <si>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2.5 sq. mm </t>
  </si>
  <si>
    <t xml:space="preserve">3 x 4.0 sq. mm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</si>
  <si>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</si>
  <si>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</si>
  <si>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 xml:space="preserve">Supplying and fixing following rating, 240/415 V, 10 kA, "C" curve, miniature circuit breaker suitable for inductive load of following poles in the existing MCB DB complete with connections, testing and commissioning etc. as required. </t>
  </si>
  <si>
    <t>Triple pole 5 A to 32 A</t>
  </si>
  <si>
    <t>Triple pole and neutral 5 A to 32 A</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</si>
  <si>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</si>
  <si>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</si>
  <si>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</si>
  <si>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</si>
  <si>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</si>
  <si>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</si>
  <si>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</si>
  <si>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</si>
  <si>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</si>
  <si>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</si>
  <si>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</si>
  <si>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</si>
  <si>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</si>
  <si>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</si>
  <si>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</si>
  <si>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</si>
  <si>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Supplying and fixing following modular switch/ socket on the existing Clip-on frame fixed on 85mm cover of 105 x 50 mm DLP plastic trunking etc. as required complete.</t>
  </si>
  <si>
    <t>5/6 amps switch</t>
  </si>
  <si>
    <t>15/20 amps switch</t>
  </si>
  <si>
    <t>5/6 amps soket</t>
  </si>
  <si>
    <t>6/16 amps soket</t>
  </si>
  <si>
    <t>Metre</t>
  </si>
  <si>
    <t xml:space="preserve">No.  </t>
  </si>
  <si>
    <t>Meter</t>
  </si>
  <si>
    <t>Nos.</t>
  </si>
  <si>
    <t>Name of Work: Providing network and power points in FB 482 to convert class room into PhD students Room.</t>
  </si>
  <si>
    <t xml:space="preserve">Tender Inviting Authority: Executive Engineer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</si>
  <si>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</si>
  <si>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</si>
  <si>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</si>
  <si>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</si>
  <si>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</si>
  <si>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</si>
  <si>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</si>
  <si>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</si>
  <si>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</si>
  <si>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</si>
  <si>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</si>
  <si>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</si>
  <si>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</si>
  <si>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</si>
  <si>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</si>
  <si>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</si>
  <si>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</si>
  <si>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</si>
  <si>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</si>
  <si>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</si>
  <si>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</si>
  <si>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</si>
  <si>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</si>
  <si>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</si>
  <si>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Contract No:    93/IWD/ED/799          Dated: 25.02.2022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</si>
</sst>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74" fillId="0" borderId="11" xfId="0" applyFont="1" applyFill="1" applyBorder="1" applyAlignment="1">
      <alignment horizontal="justify" vertical="justify" wrapText="1"/>
    </xf>
    <xf numFmtId="0" fontId="74"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5"/>
  <sheetViews>
    <sheetView showGridLines="0" showZeros="0" zoomScale="75" zoomScaleNormal="75"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29.14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2" t="s">
        <v>89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88</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114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0" t="s">
        <v>51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5"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70">
        <v>1</v>
      </c>
      <c r="B13" s="71" t="s">
        <v>55</v>
      </c>
      <c r="C13" s="33" t="s">
        <v>33</v>
      </c>
      <c r="D13" s="66"/>
      <c r="E13" s="67"/>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28.5">
      <c r="A14" s="70">
        <v>1.1</v>
      </c>
      <c r="B14" s="71" t="s">
        <v>56</v>
      </c>
      <c r="C14" s="33" t="s">
        <v>39</v>
      </c>
      <c r="D14" s="68">
        <v>150</v>
      </c>
      <c r="E14" s="72" t="s">
        <v>84</v>
      </c>
      <c r="F14" s="69">
        <v>65.76</v>
      </c>
      <c r="G14" s="22"/>
      <c r="H14" s="15"/>
      <c r="I14" s="34" t="s">
        <v>36</v>
      </c>
      <c r="J14" s="16">
        <f>IF(I14="Less(-)",-1,1)</f>
        <v>1</v>
      </c>
      <c r="K14" s="17" t="s">
        <v>46</v>
      </c>
      <c r="L14" s="17" t="s">
        <v>6</v>
      </c>
      <c r="M14" s="40"/>
      <c r="N14" s="22"/>
      <c r="O14" s="22"/>
      <c r="P14" s="41"/>
      <c r="Q14" s="22"/>
      <c r="R14" s="22"/>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8">
        <f>total_amount_ba($B$2,$D$2,D14,F14,J14,K14,M14)</f>
        <v>9864</v>
      </c>
      <c r="BB14" s="64">
        <f>BA14+SUM(N14:AZ14)</f>
        <v>9864</v>
      </c>
      <c r="BC14" s="39" t="str">
        <f>SpellNumber(L14,BB14)</f>
        <v>INR  Nine Thousand Eight Hundred &amp; Sixty Four  Only</v>
      </c>
      <c r="IE14" s="21">
        <v>1.01</v>
      </c>
      <c r="IF14" s="21" t="s">
        <v>37</v>
      </c>
      <c r="IG14" s="21" t="s">
        <v>33</v>
      </c>
      <c r="IH14" s="21">
        <v>123.223</v>
      </c>
      <c r="II14" s="21" t="s">
        <v>35</v>
      </c>
    </row>
    <row r="15" spans="1:243" s="20" customFormat="1" ht="28.5">
      <c r="A15" s="70">
        <v>1.2</v>
      </c>
      <c r="B15" s="71" t="s">
        <v>57</v>
      </c>
      <c r="C15" s="33" t="s">
        <v>40</v>
      </c>
      <c r="D15" s="68">
        <v>81</v>
      </c>
      <c r="E15" s="72" t="s">
        <v>84</v>
      </c>
      <c r="F15" s="69">
        <v>102.59</v>
      </c>
      <c r="G15" s="22"/>
      <c r="H15" s="22"/>
      <c r="I15" s="34" t="s">
        <v>36</v>
      </c>
      <c r="J15" s="16">
        <f aca="true" t="shared" si="0" ref="J15:J24">IF(I15="Less(-)",-1,1)</f>
        <v>1</v>
      </c>
      <c r="K15" s="17" t="s">
        <v>46</v>
      </c>
      <c r="L15" s="17" t="s">
        <v>6</v>
      </c>
      <c r="M15" s="42"/>
      <c r="N15" s="22"/>
      <c r="O15" s="22"/>
      <c r="P15" s="41"/>
      <c r="Q15" s="22"/>
      <c r="R15" s="22"/>
      <c r="S15" s="41"/>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8">
        <f aca="true" t="shared" si="1" ref="BA15:BA24">total_amount_ba($B$2,$D$2,D15,F15,J15,K15,M15)</f>
        <v>8309.79</v>
      </c>
      <c r="BB15" s="64">
        <f aca="true" t="shared" si="2" ref="BB15:BB24">BA15+SUM(N15:AZ15)</f>
        <v>8309.79</v>
      </c>
      <c r="BC15" s="39" t="str">
        <f>SpellNumber(L15,BB15)</f>
        <v>INR  Eight Thousand Three Hundred &amp; Nine  and Paise Seventy Nine Only</v>
      </c>
      <c r="IE15" s="21">
        <v>1.02</v>
      </c>
      <c r="IF15" s="21" t="s">
        <v>38</v>
      </c>
      <c r="IG15" s="21" t="s">
        <v>39</v>
      </c>
      <c r="IH15" s="21">
        <v>213</v>
      </c>
      <c r="II15" s="21" t="s">
        <v>35</v>
      </c>
    </row>
    <row r="16" spans="1:243" s="20" customFormat="1" ht="110.25">
      <c r="A16" s="70">
        <v>2</v>
      </c>
      <c r="B16" s="71" t="s">
        <v>58</v>
      </c>
      <c r="C16" s="33" t="s">
        <v>42</v>
      </c>
      <c r="D16" s="66"/>
      <c r="E16" s="72"/>
      <c r="F16" s="34">
        <v>0</v>
      </c>
      <c r="G16" s="15"/>
      <c r="H16" s="15"/>
      <c r="I16" s="34"/>
      <c r="J16" s="16"/>
      <c r="K16" s="17"/>
      <c r="L16" s="17"/>
      <c r="M16" s="18"/>
      <c r="N16" s="19"/>
      <c r="O16" s="19"/>
      <c r="P16" s="35"/>
      <c r="Q16" s="19"/>
      <c r="R16" s="19"/>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c r="BB16" s="38"/>
      <c r="BC16" s="39"/>
      <c r="IE16" s="21">
        <v>2</v>
      </c>
      <c r="IF16" s="21" t="s">
        <v>32</v>
      </c>
      <c r="IG16" s="21" t="s">
        <v>40</v>
      </c>
      <c r="IH16" s="21">
        <v>10</v>
      </c>
      <c r="II16" s="21" t="s">
        <v>35</v>
      </c>
    </row>
    <row r="17" spans="1:243" s="20" customFormat="1" ht="28.5">
      <c r="A17" s="70">
        <v>2.1</v>
      </c>
      <c r="B17" s="71" t="s">
        <v>59</v>
      </c>
      <c r="C17" s="33" t="s">
        <v>43</v>
      </c>
      <c r="D17" s="68">
        <v>10</v>
      </c>
      <c r="E17" s="72" t="s">
        <v>84</v>
      </c>
      <c r="F17" s="69">
        <v>177.99</v>
      </c>
      <c r="G17" s="22"/>
      <c r="H17" s="22"/>
      <c r="I17" s="34" t="s">
        <v>36</v>
      </c>
      <c r="J17" s="16">
        <f t="shared" si="0"/>
        <v>1</v>
      </c>
      <c r="K17" s="17" t="s">
        <v>46</v>
      </c>
      <c r="L17" s="17" t="s">
        <v>6</v>
      </c>
      <c r="M17" s="42"/>
      <c r="N17" s="22"/>
      <c r="O17" s="22"/>
      <c r="P17" s="41"/>
      <c r="Q17" s="22"/>
      <c r="R17" s="22"/>
      <c r="S17" s="41"/>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8">
        <f t="shared" si="1"/>
        <v>1779.9</v>
      </c>
      <c r="BB17" s="64">
        <f t="shared" si="2"/>
        <v>1779.9</v>
      </c>
      <c r="BC17" s="39" t="str">
        <f aca="true" t="shared" si="3" ref="BC17:BC24">SpellNumber(L17,BB17)</f>
        <v>INR  One Thousand Seven Hundred &amp; Seventy Nine  and Paise Ninety Only</v>
      </c>
      <c r="IE17" s="21">
        <v>3</v>
      </c>
      <c r="IF17" s="21" t="s">
        <v>41</v>
      </c>
      <c r="IG17" s="21" t="s">
        <v>42</v>
      </c>
      <c r="IH17" s="21">
        <v>10</v>
      </c>
      <c r="II17" s="21" t="s">
        <v>35</v>
      </c>
    </row>
    <row r="18" spans="1:243" s="20" customFormat="1" ht="110.25">
      <c r="A18" s="70">
        <v>3</v>
      </c>
      <c r="B18" s="71" t="s">
        <v>60</v>
      </c>
      <c r="C18" s="33" t="s">
        <v>90</v>
      </c>
      <c r="D18" s="66"/>
      <c r="E18" s="72"/>
      <c r="F18" s="34">
        <v>0</v>
      </c>
      <c r="G18" s="15"/>
      <c r="H18" s="15"/>
      <c r="I18" s="34"/>
      <c r="J18" s="16"/>
      <c r="K18" s="17"/>
      <c r="L18" s="17"/>
      <c r="M18" s="18"/>
      <c r="N18" s="19"/>
      <c r="O18" s="19"/>
      <c r="P18" s="35"/>
      <c r="Q18" s="19"/>
      <c r="R18" s="19"/>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c r="BB18" s="38"/>
      <c r="BC18" s="39"/>
      <c r="IE18" s="21">
        <v>1.01</v>
      </c>
      <c r="IF18" s="21" t="s">
        <v>37</v>
      </c>
      <c r="IG18" s="21" t="s">
        <v>33</v>
      </c>
      <c r="IH18" s="21">
        <v>123.223</v>
      </c>
      <c r="II18" s="21" t="s">
        <v>35</v>
      </c>
    </row>
    <row r="19" spans="1:243" s="20" customFormat="1" ht="28.5">
      <c r="A19" s="70">
        <v>3.1</v>
      </c>
      <c r="B19" s="71" t="s">
        <v>61</v>
      </c>
      <c r="C19" s="33" t="s">
        <v>91</v>
      </c>
      <c r="D19" s="68">
        <v>1</v>
      </c>
      <c r="E19" s="72" t="s">
        <v>85</v>
      </c>
      <c r="F19" s="69">
        <v>724.24</v>
      </c>
      <c r="G19" s="22"/>
      <c r="H19" s="22"/>
      <c r="I19" s="34" t="s">
        <v>36</v>
      </c>
      <c r="J19" s="16">
        <f t="shared" si="0"/>
        <v>1</v>
      </c>
      <c r="K19" s="17" t="s">
        <v>46</v>
      </c>
      <c r="L19" s="17" t="s">
        <v>6</v>
      </c>
      <c r="M19" s="42"/>
      <c r="N19" s="22"/>
      <c r="O19" s="22"/>
      <c r="P19" s="41"/>
      <c r="Q19" s="22"/>
      <c r="R19" s="22"/>
      <c r="S19" s="41"/>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43"/>
      <c r="AV19" s="36"/>
      <c r="AW19" s="36"/>
      <c r="AX19" s="36"/>
      <c r="AY19" s="36"/>
      <c r="AZ19" s="36"/>
      <c r="BA19" s="58">
        <f t="shared" si="1"/>
        <v>724.24</v>
      </c>
      <c r="BB19" s="64">
        <f t="shared" si="2"/>
        <v>724.24</v>
      </c>
      <c r="BC19" s="39" t="str">
        <f t="shared" si="3"/>
        <v>INR  Seven Hundred &amp; Twenty Four  and Paise Twenty Four Only</v>
      </c>
      <c r="IE19" s="21">
        <v>1.02</v>
      </c>
      <c r="IF19" s="21" t="s">
        <v>38</v>
      </c>
      <c r="IG19" s="21" t="s">
        <v>39</v>
      </c>
      <c r="IH19" s="21">
        <v>213</v>
      </c>
      <c r="II19" s="21" t="s">
        <v>35</v>
      </c>
    </row>
    <row r="20" spans="1:243" s="20" customFormat="1" ht="28.5">
      <c r="A20" s="70">
        <v>3.2</v>
      </c>
      <c r="B20" s="71" t="s">
        <v>62</v>
      </c>
      <c r="C20" s="33" t="s">
        <v>92</v>
      </c>
      <c r="D20" s="68">
        <v>1</v>
      </c>
      <c r="E20" s="72" t="s">
        <v>85</v>
      </c>
      <c r="F20" s="69">
        <v>957.47</v>
      </c>
      <c r="G20" s="22"/>
      <c r="H20" s="22"/>
      <c r="I20" s="34" t="s">
        <v>36</v>
      </c>
      <c r="J20" s="16">
        <f t="shared" si="0"/>
        <v>1</v>
      </c>
      <c r="K20" s="17" t="s">
        <v>46</v>
      </c>
      <c r="L20" s="17" t="s">
        <v>6</v>
      </c>
      <c r="M20" s="42"/>
      <c r="N20" s="22"/>
      <c r="O20" s="22"/>
      <c r="P20" s="41"/>
      <c r="Q20" s="22"/>
      <c r="R20" s="22"/>
      <c r="S20" s="41"/>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58">
        <f t="shared" si="1"/>
        <v>957.47</v>
      </c>
      <c r="BB20" s="64">
        <f t="shared" si="2"/>
        <v>957.47</v>
      </c>
      <c r="BC20" s="39" t="str">
        <f t="shared" si="3"/>
        <v>INR  Nine Hundred &amp; Fifty Seven  and Paise Forty Seven Only</v>
      </c>
      <c r="IE20" s="21">
        <v>2</v>
      </c>
      <c r="IF20" s="21" t="s">
        <v>32</v>
      </c>
      <c r="IG20" s="21" t="s">
        <v>40</v>
      </c>
      <c r="IH20" s="21">
        <v>10</v>
      </c>
      <c r="II20" s="21" t="s">
        <v>35</v>
      </c>
    </row>
    <row r="21" spans="1:243" s="20" customFormat="1" ht="63">
      <c r="A21" s="70">
        <v>4</v>
      </c>
      <c r="B21" s="73" t="s">
        <v>63</v>
      </c>
      <c r="C21" s="33" t="s">
        <v>93</v>
      </c>
      <c r="D21" s="68">
        <v>28</v>
      </c>
      <c r="E21" s="74" t="s">
        <v>86</v>
      </c>
      <c r="F21" s="69">
        <v>798.77</v>
      </c>
      <c r="G21" s="22"/>
      <c r="H21" s="22"/>
      <c r="I21" s="34" t="s">
        <v>36</v>
      </c>
      <c r="J21" s="16">
        <f t="shared" si="0"/>
        <v>1</v>
      </c>
      <c r="K21" s="17" t="s">
        <v>46</v>
      </c>
      <c r="L21" s="17" t="s">
        <v>6</v>
      </c>
      <c r="M21" s="42"/>
      <c r="N21" s="22"/>
      <c r="O21" s="22"/>
      <c r="P21" s="41"/>
      <c r="Q21" s="22"/>
      <c r="R21" s="22"/>
      <c r="S21" s="41"/>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8">
        <f t="shared" si="1"/>
        <v>22365.56</v>
      </c>
      <c r="BB21" s="64">
        <f t="shared" si="2"/>
        <v>22365.56</v>
      </c>
      <c r="BC21" s="39" t="str">
        <f t="shared" si="3"/>
        <v>INR  Twenty Two Thousand Three Hundred &amp; Sixty Five  and Paise Fifty Six Only</v>
      </c>
      <c r="IE21" s="21">
        <v>3</v>
      </c>
      <c r="IF21" s="21" t="s">
        <v>41</v>
      </c>
      <c r="IG21" s="21" t="s">
        <v>42</v>
      </c>
      <c r="IH21" s="21">
        <v>10</v>
      </c>
      <c r="II21" s="21" t="s">
        <v>35</v>
      </c>
    </row>
    <row r="22" spans="1:243" s="20" customFormat="1" ht="63">
      <c r="A22" s="70">
        <v>5</v>
      </c>
      <c r="B22" s="73" t="s">
        <v>64</v>
      </c>
      <c r="C22" s="33" t="s">
        <v>94</v>
      </c>
      <c r="D22" s="66"/>
      <c r="E22" s="74"/>
      <c r="F22" s="34"/>
      <c r="G22" s="15"/>
      <c r="H22" s="15"/>
      <c r="I22" s="34"/>
      <c r="J22" s="16"/>
      <c r="K22" s="17"/>
      <c r="L22" s="17"/>
      <c r="M22" s="18"/>
      <c r="N22" s="19"/>
      <c r="O22" s="19"/>
      <c r="P22" s="35"/>
      <c r="Q22" s="19"/>
      <c r="R22" s="19"/>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c r="BB22" s="38"/>
      <c r="BC22" s="39"/>
      <c r="IE22" s="21">
        <v>1.01</v>
      </c>
      <c r="IF22" s="21" t="s">
        <v>37</v>
      </c>
      <c r="IG22" s="21" t="s">
        <v>33</v>
      </c>
      <c r="IH22" s="21">
        <v>123.223</v>
      </c>
      <c r="II22" s="21" t="s">
        <v>35</v>
      </c>
    </row>
    <row r="23" spans="1:243" s="20" customFormat="1" ht="28.5">
      <c r="A23" s="70">
        <v>5.1</v>
      </c>
      <c r="B23" s="73" t="s">
        <v>65</v>
      </c>
      <c r="C23" s="33" t="s">
        <v>95</v>
      </c>
      <c r="D23" s="68">
        <v>21</v>
      </c>
      <c r="E23" s="74" t="s">
        <v>86</v>
      </c>
      <c r="F23" s="69">
        <v>352.48</v>
      </c>
      <c r="G23" s="22"/>
      <c r="H23" s="22"/>
      <c r="I23" s="34" t="s">
        <v>36</v>
      </c>
      <c r="J23" s="16">
        <f t="shared" si="0"/>
        <v>1</v>
      </c>
      <c r="K23" s="17" t="s">
        <v>46</v>
      </c>
      <c r="L23" s="17" t="s">
        <v>6</v>
      </c>
      <c r="M23" s="42"/>
      <c r="N23" s="22"/>
      <c r="O23" s="22"/>
      <c r="P23" s="41"/>
      <c r="Q23" s="22"/>
      <c r="R23" s="22"/>
      <c r="S23" s="41"/>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8">
        <f t="shared" si="1"/>
        <v>7402.08</v>
      </c>
      <c r="BB23" s="64">
        <f t="shared" si="2"/>
        <v>7402.08</v>
      </c>
      <c r="BC23" s="39" t="str">
        <f t="shared" si="3"/>
        <v>INR  Seven Thousand Four Hundred &amp; Two  and Paise Eight Only</v>
      </c>
      <c r="IE23" s="21">
        <v>1.02</v>
      </c>
      <c r="IF23" s="21" t="s">
        <v>38</v>
      </c>
      <c r="IG23" s="21" t="s">
        <v>39</v>
      </c>
      <c r="IH23" s="21">
        <v>213</v>
      </c>
      <c r="II23" s="21" t="s">
        <v>35</v>
      </c>
    </row>
    <row r="24" spans="1:243" s="20" customFormat="1" ht="28.5">
      <c r="A24" s="70">
        <v>5.2</v>
      </c>
      <c r="B24" s="73" t="s">
        <v>66</v>
      </c>
      <c r="C24" s="33" t="s">
        <v>96</v>
      </c>
      <c r="D24" s="68">
        <v>4</v>
      </c>
      <c r="E24" s="74" t="s">
        <v>87</v>
      </c>
      <c r="F24" s="69">
        <v>158.7</v>
      </c>
      <c r="G24" s="22"/>
      <c r="H24" s="22"/>
      <c r="I24" s="34" t="s">
        <v>36</v>
      </c>
      <c r="J24" s="16">
        <f t="shared" si="0"/>
        <v>1</v>
      </c>
      <c r="K24" s="17" t="s">
        <v>46</v>
      </c>
      <c r="L24" s="17" t="s">
        <v>6</v>
      </c>
      <c r="M24" s="42"/>
      <c r="N24" s="22"/>
      <c r="O24" s="22"/>
      <c r="P24" s="41"/>
      <c r="Q24" s="22"/>
      <c r="R24" s="22"/>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8">
        <f t="shared" si="1"/>
        <v>634.8</v>
      </c>
      <c r="BB24" s="64">
        <f t="shared" si="2"/>
        <v>634.8</v>
      </c>
      <c r="BC24" s="39" t="str">
        <f t="shared" si="3"/>
        <v>INR  Six Hundred &amp; Thirty Four  and Paise Eighty Only</v>
      </c>
      <c r="IE24" s="21">
        <v>2</v>
      </c>
      <c r="IF24" s="21" t="s">
        <v>32</v>
      </c>
      <c r="IG24" s="21" t="s">
        <v>40</v>
      </c>
      <c r="IH24" s="21">
        <v>10</v>
      </c>
      <c r="II24" s="21" t="s">
        <v>35</v>
      </c>
    </row>
    <row r="25" spans="1:243" s="20" customFormat="1" ht="31.5">
      <c r="A25" s="70">
        <v>5.3</v>
      </c>
      <c r="B25" s="73" t="s">
        <v>67</v>
      </c>
      <c r="C25" s="33" t="s">
        <v>97</v>
      </c>
      <c r="D25" s="68">
        <v>8</v>
      </c>
      <c r="E25" s="74" t="s">
        <v>87</v>
      </c>
      <c r="F25" s="69">
        <v>435.77</v>
      </c>
      <c r="G25" s="22"/>
      <c r="H25" s="22"/>
      <c r="I25" s="34" t="s">
        <v>36</v>
      </c>
      <c r="J25" s="16">
        <f aca="true" t="shared" si="4" ref="J25:J31">IF(I25="Less(-)",-1,1)</f>
        <v>1</v>
      </c>
      <c r="K25" s="17" t="s">
        <v>46</v>
      </c>
      <c r="L25" s="17" t="s">
        <v>6</v>
      </c>
      <c r="M25" s="42"/>
      <c r="N25" s="22"/>
      <c r="O25" s="22"/>
      <c r="P25" s="41"/>
      <c r="Q25" s="22"/>
      <c r="R25" s="22"/>
      <c r="S25" s="41"/>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8">
        <f>total_amount_ba($B$2,$D$2,D25,F25,J25,K25,M25)</f>
        <v>3486.16</v>
      </c>
      <c r="BB25" s="64">
        <f>BA25+SUM(N25:AZ25)</f>
        <v>3486.16</v>
      </c>
      <c r="BC25" s="39" t="str">
        <f aca="true" t="shared" si="5" ref="BC25:BC30">SpellNumber(L25,BB25)</f>
        <v>INR  Three Thousand Four Hundred &amp; Eighty Six  and Paise Sixteen Only</v>
      </c>
      <c r="IE25" s="21">
        <v>3</v>
      </c>
      <c r="IF25" s="21" t="s">
        <v>41</v>
      </c>
      <c r="IG25" s="21" t="s">
        <v>42</v>
      </c>
      <c r="IH25" s="21">
        <v>10</v>
      </c>
      <c r="II25" s="21" t="s">
        <v>35</v>
      </c>
    </row>
    <row r="26" spans="1:243" s="20" customFormat="1" ht="31.5">
      <c r="A26" s="70">
        <v>5.4</v>
      </c>
      <c r="B26" s="73" t="s">
        <v>68</v>
      </c>
      <c r="C26" s="33" t="s">
        <v>98</v>
      </c>
      <c r="D26" s="68">
        <v>2</v>
      </c>
      <c r="E26" s="74" t="s">
        <v>87</v>
      </c>
      <c r="F26" s="69">
        <v>446.3</v>
      </c>
      <c r="G26" s="22"/>
      <c r="H26" s="22"/>
      <c r="I26" s="34" t="s">
        <v>36</v>
      </c>
      <c r="J26" s="16">
        <f t="shared" si="4"/>
        <v>1</v>
      </c>
      <c r="K26" s="17" t="s">
        <v>46</v>
      </c>
      <c r="L26" s="17" t="s">
        <v>6</v>
      </c>
      <c r="M26" s="42"/>
      <c r="N26" s="22"/>
      <c r="O26" s="22"/>
      <c r="P26" s="41"/>
      <c r="Q26" s="22"/>
      <c r="R26" s="22"/>
      <c r="S26" s="41"/>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8">
        <f>total_amount_ba($B$2,$D$2,D26,F26,J26,K26,M26)</f>
        <v>892.6</v>
      </c>
      <c r="BB26" s="64">
        <f>BA26+SUM(N26:AZ26)</f>
        <v>892.6</v>
      </c>
      <c r="BC26" s="39" t="str">
        <f t="shared" si="5"/>
        <v>INR  Eight Hundred &amp; Ninety Two  and Paise Sixty Only</v>
      </c>
      <c r="IE26" s="21">
        <v>1.01</v>
      </c>
      <c r="IF26" s="21" t="s">
        <v>37</v>
      </c>
      <c r="IG26" s="21" t="s">
        <v>33</v>
      </c>
      <c r="IH26" s="21">
        <v>123.223</v>
      </c>
      <c r="II26" s="21" t="s">
        <v>35</v>
      </c>
    </row>
    <row r="27" spans="1:243" s="20" customFormat="1" ht="28.5">
      <c r="A27" s="70">
        <v>5.5</v>
      </c>
      <c r="B27" s="73" t="s">
        <v>69</v>
      </c>
      <c r="C27" s="33" t="s">
        <v>99</v>
      </c>
      <c r="D27" s="68">
        <v>1</v>
      </c>
      <c r="E27" s="74" t="s">
        <v>87</v>
      </c>
      <c r="F27" s="69">
        <v>752.3</v>
      </c>
      <c r="G27" s="22"/>
      <c r="H27" s="22"/>
      <c r="I27" s="34" t="s">
        <v>36</v>
      </c>
      <c r="J27" s="16">
        <f t="shared" si="4"/>
        <v>1</v>
      </c>
      <c r="K27" s="17" t="s">
        <v>46</v>
      </c>
      <c r="L27" s="17" t="s">
        <v>6</v>
      </c>
      <c r="M27" s="42"/>
      <c r="N27" s="22"/>
      <c r="O27" s="22"/>
      <c r="P27" s="41"/>
      <c r="Q27" s="22"/>
      <c r="R27" s="22"/>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8">
        <f>total_amount_ba($B$2,$D$2,D27,F27,J27,K27,M27)</f>
        <v>752.3</v>
      </c>
      <c r="BB27" s="64">
        <f>BA27+SUM(N27:AZ27)</f>
        <v>752.3</v>
      </c>
      <c r="BC27" s="39" t="str">
        <f t="shared" si="5"/>
        <v>INR  Seven Hundred &amp; Fifty Two  and Paise Thirty Only</v>
      </c>
      <c r="IE27" s="21">
        <v>1.02</v>
      </c>
      <c r="IF27" s="21" t="s">
        <v>38</v>
      </c>
      <c r="IG27" s="21" t="s">
        <v>39</v>
      </c>
      <c r="IH27" s="21">
        <v>213</v>
      </c>
      <c r="II27" s="21" t="s">
        <v>35</v>
      </c>
    </row>
    <row r="28" spans="1:243" s="20" customFormat="1" ht="28.5">
      <c r="A28" s="70">
        <v>5.6</v>
      </c>
      <c r="B28" s="73" t="s">
        <v>70</v>
      </c>
      <c r="C28" s="33" t="s">
        <v>100</v>
      </c>
      <c r="D28" s="68">
        <v>2</v>
      </c>
      <c r="E28" s="74" t="s">
        <v>87</v>
      </c>
      <c r="F28" s="69">
        <v>611.14</v>
      </c>
      <c r="G28" s="22"/>
      <c r="H28" s="22"/>
      <c r="I28" s="34" t="s">
        <v>36</v>
      </c>
      <c r="J28" s="16">
        <f t="shared" si="4"/>
        <v>1</v>
      </c>
      <c r="K28" s="17" t="s">
        <v>46</v>
      </c>
      <c r="L28" s="17" t="s">
        <v>6</v>
      </c>
      <c r="M28" s="42"/>
      <c r="N28" s="22"/>
      <c r="O28" s="22"/>
      <c r="P28" s="41"/>
      <c r="Q28" s="22"/>
      <c r="R28" s="22"/>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8">
        <f>total_amount_ba($B$2,$D$2,D28,F28,J28,K28,M28)</f>
        <v>1222.28</v>
      </c>
      <c r="BB28" s="64">
        <f>BA28+SUM(N28:AZ28)</f>
        <v>1222.28</v>
      </c>
      <c r="BC28" s="39" t="str">
        <f t="shared" si="5"/>
        <v>INR  One Thousand Two Hundred &amp; Twenty Two  and Paise Twenty Eight Only</v>
      </c>
      <c r="IE28" s="21">
        <v>2</v>
      </c>
      <c r="IF28" s="21" t="s">
        <v>32</v>
      </c>
      <c r="IG28" s="21" t="s">
        <v>40</v>
      </c>
      <c r="IH28" s="21">
        <v>10</v>
      </c>
      <c r="II28" s="21" t="s">
        <v>35</v>
      </c>
    </row>
    <row r="29" spans="1:243" s="20" customFormat="1" ht="28.5">
      <c r="A29" s="70">
        <v>5.7</v>
      </c>
      <c r="B29" s="73" t="s">
        <v>71</v>
      </c>
      <c r="C29" s="33" t="s">
        <v>101</v>
      </c>
      <c r="D29" s="68">
        <v>10</v>
      </c>
      <c r="E29" s="74" t="s">
        <v>86</v>
      </c>
      <c r="F29" s="69">
        <v>211.31</v>
      </c>
      <c r="G29" s="22"/>
      <c r="H29" s="22"/>
      <c r="I29" s="34" t="s">
        <v>36</v>
      </c>
      <c r="J29" s="16">
        <f t="shared" si="4"/>
        <v>1</v>
      </c>
      <c r="K29" s="17" t="s">
        <v>46</v>
      </c>
      <c r="L29" s="17" t="s">
        <v>6</v>
      </c>
      <c r="M29" s="42"/>
      <c r="N29" s="22"/>
      <c r="O29" s="22"/>
      <c r="P29" s="41"/>
      <c r="Q29" s="22"/>
      <c r="R29" s="22"/>
      <c r="S29" s="41"/>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8">
        <f aca="true" t="shared" si="6" ref="BA29:BA39">total_amount_ba($B$2,$D$2,D29,F29,J29,K29,M29)</f>
        <v>2113.1</v>
      </c>
      <c r="BB29" s="64">
        <f aca="true" t="shared" si="7" ref="BB29:BB39">BA29+SUM(N29:AZ29)</f>
        <v>2113.1</v>
      </c>
      <c r="BC29" s="39" t="str">
        <f t="shared" si="5"/>
        <v>INR  Two Thousand One Hundred &amp; Thirteen  and Paise Ten Only</v>
      </c>
      <c r="IE29" s="21">
        <v>1.02</v>
      </c>
      <c r="IF29" s="21" t="s">
        <v>38</v>
      </c>
      <c r="IG29" s="21" t="s">
        <v>39</v>
      </c>
      <c r="IH29" s="21">
        <v>213</v>
      </c>
      <c r="II29" s="21" t="s">
        <v>35</v>
      </c>
    </row>
    <row r="30" spans="1:243" s="20" customFormat="1" ht="28.5">
      <c r="A30" s="70">
        <v>5.8</v>
      </c>
      <c r="B30" s="73" t="s">
        <v>72</v>
      </c>
      <c r="C30" s="33" t="s">
        <v>102</v>
      </c>
      <c r="D30" s="68">
        <v>5</v>
      </c>
      <c r="E30" s="74" t="s">
        <v>87</v>
      </c>
      <c r="F30" s="69">
        <v>181.5</v>
      </c>
      <c r="G30" s="22"/>
      <c r="H30" s="22"/>
      <c r="I30" s="34" t="s">
        <v>36</v>
      </c>
      <c r="J30" s="16">
        <f t="shared" si="4"/>
        <v>1</v>
      </c>
      <c r="K30" s="17" t="s">
        <v>46</v>
      </c>
      <c r="L30" s="17" t="s">
        <v>6</v>
      </c>
      <c r="M30" s="42"/>
      <c r="N30" s="22"/>
      <c r="O30" s="22"/>
      <c r="P30" s="41"/>
      <c r="Q30" s="22"/>
      <c r="R30" s="22"/>
      <c r="S30" s="41"/>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8">
        <f t="shared" si="6"/>
        <v>907.5</v>
      </c>
      <c r="BB30" s="64">
        <f t="shared" si="7"/>
        <v>907.5</v>
      </c>
      <c r="BC30" s="39" t="str">
        <f t="shared" si="5"/>
        <v>INR  Nine Hundred &amp; Seven  and Paise Fifty Only</v>
      </c>
      <c r="IE30" s="21">
        <v>2</v>
      </c>
      <c r="IF30" s="21" t="s">
        <v>32</v>
      </c>
      <c r="IG30" s="21" t="s">
        <v>40</v>
      </c>
      <c r="IH30" s="21">
        <v>10</v>
      </c>
      <c r="II30" s="21" t="s">
        <v>35</v>
      </c>
    </row>
    <row r="31" spans="1:243" s="20" customFormat="1" ht="28.5">
      <c r="A31" s="70">
        <v>5.9</v>
      </c>
      <c r="B31" s="73" t="s">
        <v>73</v>
      </c>
      <c r="C31" s="33" t="s">
        <v>103</v>
      </c>
      <c r="D31" s="68">
        <v>20</v>
      </c>
      <c r="E31" s="74" t="s">
        <v>87</v>
      </c>
      <c r="F31" s="69">
        <v>74.53</v>
      </c>
      <c r="G31" s="22"/>
      <c r="H31" s="22"/>
      <c r="I31" s="34" t="s">
        <v>36</v>
      </c>
      <c r="J31" s="16">
        <f t="shared" si="4"/>
        <v>1</v>
      </c>
      <c r="K31" s="17" t="s">
        <v>46</v>
      </c>
      <c r="L31" s="17" t="s">
        <v>6</v>
      </c>
      <c r="M31" s="42"/>
      <c r="N31" s="22"/>
      <c r="O31" s="22"/>
      <c r="P31" s="41"/>
      <c r="Q31" s="22"/>
      <c r="R31" s="22"/>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8">
        <f t="shared" si="6"/>
        <v>1490.6</v>
      </c>
      <c r="BB31" s="64">
        <f t="shared" si="7"/>
        <v>1490.6</v>
      </c>
      <c r="BC31" s="39" t="str">
        <f aca="true" t="shared" si="8" ref="BC31:BC39">SpellNumber(L31,BB31)</f>
        <v>INR  One Thousand Four Hundred &amp; Ninety  and Paise Sixty Only</v>
      </c>
      <c r="IE31" s="21">
        <v>3</v>
      </c>
      <c r="IF31" s="21" t="s">
        <v>41</v>
      </c>
      <c r="IG31" s="21" t="s">
        <v>42</v>
      </c>
      <c r="IH31" s="21">
        <v>10</v>
      </c>
      <c r="II31" s="21" t="s">
        <v>35</v>
      </c>
    </row>
    <row r="32" spans="1:243" s="20" customFormat="1" ht="63">
      <c r="A32" s="70">
        <v>6</v>
      </c>
      <c r="B32" s="73" t="s">
        <v>74</v>
      </c>
      <c r="C32" s="33" t="s">
        <v>104</v>
      </c>
      <c r="D32" s="66"/>
      <c r="E32" s="74"/>
      <c r="F32" s="34">
        <v>0</v>
      </c>
      <c r="G32" s="15"/>
      <c r="H32" s="15"/>
      <c r="I32" s="34"/>
      <c r="J32" s="16"/>
      <c r="K32" s="17"/>
      <c r="L32" s="17"/>
      <c r="M32" s="18"/>
      <c r="N32" s="19"/>
      <c r="O32" s="19"/>
      <c r="P32" s="35"/>
      <c r="Q32" s="19"/>
      <c r="R32" s="19"/>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7"/>
      <c r="BB32" s="38"/>
      <c r="BC32" s="39"/>
      <c r="IE32" s="21">
        <v>1.01</v>
      </c>
      <c r="IF32" s="21" t="s">
        <v>37</v>
      </c>
      <c r="IG32" s="21" t="s">
        <v>33</v>
      </c>
      <c r="IH32" s="21">
        <v>123.223</v>
      </c>
      <c r="II32" s="21" t="s">
        <v>35</v>
      </c>
    </row>
    <row r="33" spans="1:243" s="20" customFormat="1" ht="15.75">
      <c r="A33" s="70">
        <v>6.1</v>
      </c>
      <c r="B33" s="73" t="s">
        <v>75</v>
      </c>
      <c r="C33" s="33" t="s">
        <v>105</v>
      </c>
      <c r="D33" s="68">
        <v>4</v>
      </c>
      <c r="E33" s="74" t="s">
        <v>87</v>
      </c>
      <c r="F33" s="69">
        <v>242</v>
      </c>
      <c r="G33" s="22"/>
      <c r="H33" s="22"/>
      <c r="I33" s="34" t="s">
        <v>36</v>
      </c>
      <c r="J33" s="16">
        <f>IF(I33="Less(-)",-1,1)</f>
        <v>1</v>
      </c>
      <c r="K33" s="17" t="s">
        <v>46</v>
      </c>
      <c r="L33" s="17" t="s">
        <v>6</v>
      </c>
      <c r="M33" s="42"/>
      <c r="N33" s="22"/>
      <c r="O33" s="22"/>
      <c r="P33" s="41"/>
      <c r="Q33" s="22"/>
      <c r="R33" s="22"/>
      <c r="S33" s="41"/>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43"/>
      <c r="AV33" s="36"/>
      <c r="AW33" s="36"/>
      <c r="AX33" s="36"/>
      <c r="AY33" s="36"/>
      <c r="AZ33" s="36"/>
      <c r="BA33" s="58">
        <f t="shared" si="6"/>
        <v>968</v>
      </c>
      <c r="BB33" s="64">
        <f t="shared" si="7"/>
        <v>968</v>
      </c>
      <c r="BC33" s="39" t="str">
        <f t="shared" si="8"/>
        <v>INR  Nine Hundred &amp; Sixty Eight  Only</v>
      </c>
      <c r="IE33" s="21">
        <v>1.02</v>
      </c>
      <c r="IF33" s="21" t="s">
        <v>38</v>
      </c>
      <c r="IG33" s="21" t="s">
        <v>39</v>
      </c>
      <c r="IH33" s="21">
        <v>213</v>
      </c>
      <c r="II33" s="21" t="s">
        <v>35</v>
      </c>
    </row>
    <row r="34" spans="1:243" s="20" customFormat="1" ht="28.5">
      <c r="A34" s="70">
        <v>6.2</v>
      </c>
      <c r="B34" s="73" t="s">
        <v>76</v>
      </c>
      <c r="C34" s="33" t="s">
        <v>106</v>
      </c>
      <c r="D34" s="68">
        <v>38</v>
      </c>
      <c r="E34" s="74" t="s">
        <v>87</v>
      </c>
      <c r="F34" s="69">
        <v>326.17</v>
      </c>
      <c r="G34" s="22"/>
      <c r="H34" s="22"/>
      <c r="I34" s="34" t="s">
        <v>36</v>
      </c>
      <c r="J34" s="16">
        <f>IF(I34="Less(-)",-1,1)</f>
        <v>1</v>
      </c>
      <c r="K34" s="17" t="s">
        <v>46</v>
      </c>
      <c r="L34" s="17" t="s">
        <v>6</v>
      </c>
      <c r="M34" s="42"/>
      <c r="N34" s="22"/>
      <c r="O34" s="22"/>
      <c r="P34" s="41"/>
      <c r="Q34" s="22"/>
      <c r="R34" s="22"/>
      <c r="S34" s="41"/>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8">
        <f t="shared" si="6"/>
        <v>12394.46</v>
      </c>
      <c r="BB34" s="64">
        <f t="shared" si="7"/>
        <v>12394.46</v>
      </c>
      <c r="BC34" s="39" t="str">
        <f t="shared" si="8"/>
        <v>INR  Twelve Thousand Three Hundred &amp; Ninety Four  and Paise Forty Six Only</v>
      </c>
      <c r="IE34" s="21">
        <v>2</v>
      </c>
      <c r="IF34" s="21" t="s">
        <v>32</v>
      </c>
      <c r="IG34" s="21" t="s">
        <v>40</v>
      </c>
      <c r="IH34" s="21">
        <v>10</v>
      </c>
      <c r="II34" s="21" t="s">
        <v>35</v>
      </c>
    </row>
    <row r="35" spans="1:243" s="20" customFormat="1" ht="110.25">
      <c r="A35" s="70">
        <v>7</v>
      </c>
      <c r="B35" s="73" t="s">
        <v>77</v>
      </c>
      <c r="C35" s="33" t="s">
        <v>107</v>
      </c>
      <c r="D35" s="68">
        <v>480</v>
      </c>
      <c r="E35" s="74" t="s">
        <v>86</v>
      </c>
      <c r="F35" s="69">
        <v>16.66</v>
      </c>
      <c r="G35" s="22"/>
      <c r="H35" s="22"/>
      <c r="I35" s="34" t="s">
        <v>36</v>
      </c>
      <c r="J35" s="16">
        <f>IF(I35="Less(-)",-1,1)</f>
        <v>1</v>
      </c>
      <c r="K35" s="17" t="s">
        <v>46</v>
      </c>
      <c r="L35" s="17" t="s">
        <v>6</v>
      </c>
      <c r="M35" s="42"/>
      <c r="N35" s="22"/>
      <c r="O35" s="22"/>
      <c r="P35" s="41"/>
      <c r="Q35" s="22"/>
      <c r="R35" s="22"/>
      <c r="S35" s="41"/>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8">
        <f t="shared" si="6"/>
        <v>7996.8</v>
      </c>
      <c r="BB35" s="64">
        <f t="shared" si="7"/>
        <v>7996.8</v>
      </c>
      <c r="BC35" s="39" t="str">
        <f t="shared" si="8"/>
        <v>INR  Seven Thousand Nine Hundred &amp; Ninety Six  and Paise Eighty Only</v>
      </c>
      <c r="IE35" s="21">
        <v>3</v>
      </c>
      <c r="IF35" s="21" t="s">
        <v>41</v>
      </c>
      <c r="IG35" s="21" t="s">
        <v>42</v>
      </c>
      <c r="IH35" s="21">
        <v>10</v>
      </c>
      <c r="II35" s="21" t="s">
        <v>35</v>
      </c>
    </row>
    <row r="36" spans="1:243" s="20" customFormat="1" ht="94.5">
      <c r="A36" s="70">
        <v>8</v>
      </c>
      <c r="B36" s="73" t="s">
        <v>78</v>
      </c>
      <c r="C36" s="33" t="s">
        <v>108</v>
      </c>
      <c r="D36" s="68">
        <v>23</v>
      </c>
      <c r="E36" s="74" t="s">
        <v>87</v>
      </c>
      <c r="F36" s="69">
        <v>69.27</v>
      </c>
      <c r="G36" s="22"/>
      <c r="H36" s="22"/>
      <c r="I36" s="34" t="s">
        <v>36</v>
      </c>
      <c r="J36" s="16">
        <f>IF(I36="Less(-)",-1,1)</f>
        <v>1</v>
      </c>
      <c r="K36" s="17" t="s">
        <v>46</v>
      </c>
      <c r="L36" s="17" t="s">
        <v>6</v>
      </c>
      <c r="M36" s="42"/>
      <c r="N36" s="22"/>
      <c r="O36" s="22"/>
      <c r="P36" s="41"/>
      <c r="Q36" s="22"/>
      <c r="R36" s="22"/>
      <c r="S36" s="41"/>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8">
        <f t="shared" si="6"/>
        <v>1593.21</v>
      </c>
      <c r="BB36" s="64">
        <f t="shared" si="7"/>
        <v>1593.21</v>
      </c>
      <c r="BC36" s="39" t="str">
        <f t="shared" si="8"/>
        <v>INR  One Thousand Five Hundred &amp; Ninety Three  and Paise Twenty One Only</v>
      </c>
      <c r="IE36" s="21">
        <v>1.01</v>
      </c>
      <c r="IF36" s="21" t="s">
        <v>37</v>
      </c>
      <c r="IG36" s="21" t="s">
        <v>33</v>
      </c>
      <c r="IH36" s="21">
        <v>123.223</v>
      </c>
      <c r="II36" s="21" t="s">
        <v>35</v>
      </c>
    </row>
    <row r="37" spans="1:243" s="20" customFormat="1" ht="78.75">
      <c r="A37" s="70">
        <v>9</v>
      </c>
      <c r="B37" s="73" t="s">
        <v>79</v>
      </c>
      <c r="C37" s="33" t="s">
        <v>109</v>
      </c>
      <c r="D37" s="66"/>
      <c r="E37" s="74"/>
      <c r="F37" s="34">
        <v>0</v>
      </c>
      <c r="G37" s="15"/>
      <c r="H37" s="15"/>
      <c r="I37" s="34"/>
      <c r="J37" s="16"/>
      <c r="K37" s="17"/>
      <c r="L37" s="17"/>
      <c r="M37" s="18"/>
      <c r="N37" s="19"/>
      <c r="O37" s="19"/>
      <c r="P37" s="35"/>
      <c r="Q37" s="19"/>
      <c r="R37" s="19"/>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7"/>
      <c r="BB37" s="38"/>
      <c r="BC37" s="39"/>
      <c r="IE37" s="21">
        <v>1.02</v>
      </c>
      <c r="IF37" s="21" t="s">
        <v>38</v>
      </c>
      <c r="IG37" s="21" t="s">
        <v>39</v>
      </c>
      <c r="IH37" s="21">
        <v>213</v>
      </c>
      <c r="II37" s="21" t="s">
        <v>35</v>
      </c>
    </row>
    <row r="38" spans="1:243" s="20" customFormat="1" ht="28.5">
      <c r="A38" s="70">
        <v>9.1</v>
      </c>
      <c r="B38" s="71" t="s">
        <v>80</v>
      </c>
      <c r="C38" s="33" t="s">
        <v>110</v>
      </c>
      <c r="D38" s="68">
        <v>76</v>
      </c>
      <c r="E38" s="74" t="s">
        <v>87</v>
      </c>
      <c r="F38" s="69">
        <v>220.96</v>
      </c>
      <c r="G38" s="22"/>
      <c r="H38" s="22"/>
      <c r="I38" s="34" t="s">
        <v>36</v>
      </c>
      <c r="J38" s="16">
        <f>IF(I38="Less(-)",-1,1)</f>
        <v>1</v>
      </c>
      <c r="K38" s="17" t="s">
        <v>46</v>
      </c>
      <c r="L38" s="17" t="s">
        <v>6</v>
      </c>
      <c r="M38" s="42"/>
      <c r="N38" s="22"/>
      <c r="O38" s="22"/>
      <c r="P38" s="41"/>
      <c r="Q38" s="22"/>
      <c r="R38" s="22"/>
      <c r="S38" s="41"/>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8">
        <f t="shared" si="6"/>
        <v>16792.96</v>
      </c>
      <c r="BB38" s="64">
        <f t="shared" si="7"/>
        <v>16792.96</v>
      </c>
      <c r="BC38" s="39" t="str">
        <f t="shared" si="8"/>
        <v>INR  Sixteen Thousand Seven Hundred &amp; Ninety Two  and Paise Ninety Six Only</v>
      </c>
      <c r="IE38" s="21">
        <v>2</v>
      </c>
      <c r="IF38" s="21" t="s">
        <v>32</v>
      </c>
      <c r="IG38" s="21" t="s">
        <v>40</v>
      </c>
      <c r="IH38" s="21">
        <v>10</v>
      </c>
      <c r="II38" s="21" t="s">
        <v>35</v>
      </c>
    </row>
    <row r="39" spans="1:243" s="20" customFormat="1" ht="28.5">
      <c r="A39" s="70">
        <v>9.2</v>
      </c>
      <c r="B39" s="71" t="s">
        <v>81</v>
      </c>
      <c r="C39" s="33" t="s">
        <v>111</v>
      </c>
      <c r="D39" s="68">
        <v>4</v>
      </c>
      <c r="E39" s="74" t="s">
        <v>87</v>
      </c>
      <c r="F39" s="69">
        <v>367.38</v>
      </c>
      <c r="G39" s="22"/>
      <c r="H39" s="22"/>
      <c r="I39" s="34" t="s">
        <v>36</v>
      </c>
      <c r="J39" s="16">
        <f>IF(I39="Less(-)",-1,1)</f>
        <v>1</v>
      </c>
      <c r="K39" s="17" t="s">
        <v>46</v>
      </c>
      <c r="L39" s="17" t="s">
        <v>6</v>
      </c>
      <c r="M39" s="42"/>
      <c r="N39" s="22"/>
      <c r="O39" s="22"/>
      <c r="P39" s="41"/>
      <c r="Q39" s="22"/>
      <c r="R39" s="22"/>
      <c r="S39" s="41"/>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58">
        <f t="shared" si="6"/>
        <v>1469.52</v>
      </c>
      <c r="BB39" s="64">
        <f t="shared" si="7"/>
        <v>1469.52</v>
      </c>
      <c r="BC39" s="39" t="str">
        <f t="shared" si="8"/>
        <v>INR  One Thousand Four Hundred &amp; Sixty Nine  and Paise Fifty Two Only</v>
      </c>
      <c r="IE39" s="21">
        <v>3</v>
      </c>
      <c r="IF39" s="21" t="s">
        <v>41</v>
      </c>
      <c r="IG39" s="21" t="s">
        <v>42</v>
      </c>
      <c r="IH39" s="21">
        <v>10</v>
      </c>
      <c r="II39" s="21" t="s">
        <v>35</v>
      </c>
    </row>
    <row r="40" spans="1:243" s="20" customFormat="1" ht="28.5">
      <c r="A40" s="70">
        <v>9.3</v>
      </c>
      <c r="B40" s="71" t="s">
        <v>82</v>
      </c>
      <c r="C40" s="33" t="s">
        <v>112</v>
      </c>
      <c r="D40" s="68">
        <v>76</v>
      </c>
      <c r="E40" s="74" t="s">
        <v>87</v>
      </c>
      <c r="F40" s="69">
        <v>364.75</v>
      </c>
      <c r="G40" s="22"/>
      <c r="H40" s="22"/>
      <c r="I40" s="34" t="s">
        <v>36</v>
      </c>
      <c r="J40" s="16">
        <f>IF(I40="Less(-)",-1,1)</f>
        <v>1</v>
      </c>
      <c r="K40" s="17" t="s">
        <v>46</v>
      </c>
      <c r="L40" s="17" t="s">
        <v>6</v>
      </c>
      <c r="M40" s="42"/>
      <c r="N40" s="22"/>
      <c r="O40" s="22"/>
      <c r="P40" s="41"/>
      <c r="Q40" s="22"/>
      <c r="R40" s="22"/>
      <c r="S40" s="41"/>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8">
        <f>total_amount_ba($B$2,$D$2,D40,F40,J40,K40,M40)</f>
        <v>27721</v>
      </c>
      <c r="BB40" s="64">
        <f>BA40+SUM(N40:AZ40)</f>
        <v>27721</v>
      </c>
      <c r="BC40" s="39" t="str">
        <f>SpellNumber(L40,BB40)</f>
        <v>INR  Twenty Seven Thousand Seven Hundred &amp; Twenty One  Only</v>
      </c>
      <c r="IE40" s="21">
        <v>1.01</v>
      </c>
      <c r="IF40" s="21" t="s">
        <v>37</v>
      </c>
      <c r="IG40" s="21" t="s">
        <v>33</v>
      </c>
      <c r="IH40" s="21">
        <v>123.223</v>
      </c>
      <c r="II40" s="21" t="s">
        <v>35</v>
      </c>
    </row>
    <row r="41" spans="1:243" s="20" customFormat="1" ht="28.5">
      <c r="A41" s="70">
        <v>9.4</v>
      </c>
      <c r="B41" s="71" t="s">
        <v>83</v>
      </c>
      <c r="C41" s="33" t="s">
        <v>113</v>
      </c>
      <c r="D41" s="68">
        <v>4</v>
      </c>
      <c r="E41" s="74" t="s">
        <v>87</v>
      </c>
      <c r="F41" s="69">
        <v>466.46</v>
      </c>
      <c r="G41" s="22"/>
      <c r="H41" s="22"/>
      <c r="I41" s="34" t="s">
        <v>36</v>
      </c>
      <c r="J41" s="16">
        <f>IF(I41="Less(-)",-1,1)</f>
        <v>1</v>
      </c>
      <c r="K41" s="17" t="s">
        <v>46</v>
      </c>
      <c r="L41" s="17" t="s">
        <v>6</v>
      </c>
      <c r="M41" s="42"/>
      <c r="N41" s="22"/>
      <c r="O41" s="22"/>
      <c r="P41" s="41"/>
      <c r="Q41" s="22"/>
      <c r="R41" s="22"/>
      <c r="S41" s="41"/>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8">
        <f>total_amount_ba($B$2,$D$2,D41,F41,J41,K41,M41)</f>
        <v>1865.84</v>
      </c>
      <c r="BB41" s="64">
        <f>BA41+SUM(N41:AZ41)</f>
        <v>1865.84</v>
      </c>
      <c r="BC41" s="39" t="str">
        <f>SpellNumber(L41,BB41)</f>
        <v>INR  One Thousand Eight Hundred &amp; Sixty Five  and Paise Eighty Four Only</v>
      </c>
      <c r="IE41" s="21">
        <v>1.02</v>
      </c>
      <c r="IF41" s="21" t="s">
        <v>38</v>
      </c>
      <c r="IG41" s="21" t="s">
        <v>39</v>
      </c>
      <c r="IH41" s="21">
        <v>213</v>
      </c>
      <c r="II41" s="21" t="s">
        <v>35</v>
      </c>
    </row>
    <row r="42" spans="1:243" s="20" customFormat="1" ht="34.5" customHeight="1">
      <c r="A42" s="44" t="s">
        <v>44</v>
      </c>
      <c r="B42" s="45"/>
      <c r="C42" s="46"/>
      <c r="D42" s="47"/>
      <c r="E42" s="47"/>
      <c r="F42" s="47"/>
      <c r="G42" s="47"/>
      <c r="H42" s="48"/>
      <c r="I42" s="48"/>
      <c r="J42" s="48"/>
      <c r="K42" s="48"/>
      <c r="L42" s="49"/>
      <c r="BA42" s="59">
        <f>SUM(BA13:BA41)</f>
        <v>133704.17</v>
      </c>
      <c r="BB42" s="63">
        <f>SUM(BB13:BB41)</f>
        <v>133704.17</v>
      </c>
      <c r="BC42" s="39" t="str">
        <f>SpellNumber($E$2,BB42)</f>
        <v>INR  One Lakh Thirty Three Thousand Seven Hundred &amp; Four  and Paise Seventeen Only</v>
      </c>
      <c r="IE42" s="21">
        <v>4</v>
      </c>
      <c r="IF42" s="21" t="s">
        <v>38</v>
      </c>
      <c r="IG42" s="21" t="s">
        <v>43</v>
      </c>
      <c r="IH42" s="21">
        <v>10</v>
      </c>
      <c r="II42" s="21" t="s">
        <v>35</v>
      </c>
    </row>
    <row r="43" spans="1:243" s="25" customFormat="1" ht="33.75" customHeight="1">
      <c r="A43" s="45" t="s">
        <v>48</v>
      </c>
      <c r="B43" s="50"/>
      <c r="C43" s="23"/>
      <c r="D43" s="51"/>
      <c r="E43" s="52" t="s">
        <v>54</v>
      </c>
      <c r="F43" s="61"/>
      <c r="G43" s="53"/>
      <c r="H43" s="24"/>
      <c r="I43" s="24"/>
      <c r="J43" s="24"/>
      <c r="K43" s="54"/>
      <c r="L43" s="55"/>
      <c r="M43" s="56"/>
      <c r="O43" s="20"/>
      <c r="P43" s="20"/>
      <c r="Q43" s="20"/>
      <c r="R43" s="20"/>
      <c r="S43" s="20"/>
      <c r="BA43" s="60">
        <f>IF(ISBLANK(F43),0,IF(E43="Excess (+)",ROUND(BA42+(BA42*F43),2),IF(E43="Less (-)",ROUND(BA42+(BA42*F43*(-1)),2),IF(E43="At Par",BA42,0))))</f>
        <v>0</v>
      </c>
      <c r="BB43" s="62">
        <f>ROUND(BA43,0)</f>
        <v>0</v>
      </c>
      <c r="BC43" s="39" t="str">
        <f>SpellNumber($E$2,BA43)</f>
        <v>INR Zero Only</v>
      </c>
      <c r="IE43" s="26"/>
      <c r="IF43" s="26"/>
      <c r="IG43" s="26"/>
      <c r="IH43" s="26"/>
      <c r="II43" s="26"/>
    </row>
    <row r="44" spans="1:243" s="25" customFormat="1" ht="41.25" customHeight="1">
      <c r="A44" s="44" t="s">
        <v>47</v>
      </c>
      <c r="B44" s="44"/>
      <c r="C44" s="78" t="str">
        <f>SpellNumber($E$2,BA43)</f>
        <v>INR Zero Only</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80"/>
      <c r="IE44" s="26"/>
      <c r="IF44" s="26"/>
      <c r="IG44" s="26"/>
      <c r="IH44" s="26"/>
      <c r="II44" s="26"/>
    </row>
    <row r="45" spans="3:243" s="12" customFormat="1" ht="15">
      <c r="C45" s="27"/>
      <c r="D45" s="27"/>
      <c r="E45" s="27"/>
      <c r="F45" s="27"/>
      <c r="G45" s="27"/>
      <c r="H45" s="27"/>
      <c r="I45" s="27"/>
      <c r="J45" s="27"/>
      <c r="K45" s="27"/>
      <c r="L45" s="27"/>
      <c r="M45" s="27"/>
      <c r="O45" s="27"/>
      <c r="BA45" s="27"/>
      <c r="BC45" s="27"/>
      <c r="IE45" s="13"/>
      <c r="IF45" s="13"/>
      <c r="IG45" s="13"/>
      <c r="IH45" s="13"/>
      <c r="II45" s="13"/>
    </row>
    <row r="46"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sheetData>
  <sheetProtection password="EEC8" sheet="1" selectLockedCells="1"/>
  <mergeCells count="8">
    <mergeCell ref="A9:BC9"/>
    <mergeCell ref="C44:BC4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
      <formula1>IF(E43="Select",-1,IF(E43="At Par",0,0))</formula1>
      <formula2>IF(E43="Select",-1,IF(E43="At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3">
      <formula1>0</formula1>
      <formula2>IF(E43&lt;&gt;"Select",99.9,0)</formula2>
    </dataValidation>
    <dataValidation type="list" allowBlank="1" showInputMessage="1" showErrorMessage="1" sqref="L38 L39 L40 L13 L14 L15 L16 L17 L18 L19 L20 L21 L22 L23 L24 L25 L26 L27 L28 L29 L30 L31 L32 L33 L34 L35 L36 L37 L4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1 F13:F41">
      <formula1>0</formula1>
      <formula2>999999999999999</formula2>
    </dataValidation>
    <dataValidation allowBlank="1" showInputMessage="1" showErrorMessage="1" promptTitle="Units" prompt="Please enter Units in text" sqref="E13:E41"/>
    <dataValidation type="decimal" allowBlank="1" showInputMessage="1" showErrorMessage="1" promptTitle="Rate Entry" prompt="Please enter the Basic Price in Rupees for this item. " errorTitle="Invaid Entry" error="Only Numeric Values are allowed. " sqref="G13:H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M21 M23:M31 M33:M36 M38:M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1">
      <formula1>0</formula1>
      <formula2>999999999999999</formula2>
    </dataValidation>
    <dataValidation allowBlank="1" showInputMessage="1" showErrorMessage="1" promptTitle="Itemcode/Make" prompt="Please enter text" sqref="C13:C41"/>
    <dataValidation allowBlank="1" showInputMessage="1" showErrorMessage="1" promptTitle="Item Description" prompt="Please enter Item Description in text" sqref="B33:B38 B19:B24 B28"/>
    <dataValidation type="decimal" allowBlank="1" showInputMessage="1" showErrorMessage="1" errorTitle="Invalid Entry" error="Only Numeric Values are allowed. " sqref="A13:A41">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list" showInputMessage="1" showErrorMessage="1" sqref="I13:I41">
      <formula1>"Excess(+), Less(-)"</formula1>
    </dataValidation>
    <dataValidation allowBlank="1" showInputMessage="1" showErrorMessage="1" promptTitle="Addition / Deduction" prompt="Please Choose the correct One" sqref="J13:J41"/>
    <dataValidation type="list" allowBlank="1" showInputMessage="1" showErrorMessage="1" sqref="C2">
      <formula1>"Normal, SingleWindow, Alternate"</formula1>
    </dataValidation>
    <dataValidation type="list" allowBlank="1" showInputMessage="1" showErrorMessage="1" sqref="K13:K41">
      <formula1>"Partial Conversion, Full Conversion"</formula1>
    </dataValidation>
    <dataValidation type="list" allowBlank="1" showInputMessage="1" showErrorMessage="1" sqref="E43">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2022-02-25T07:31:34Z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