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<sst xmlns="http://schemas.openxmlformats.org/spreadsheetml/2006/main" count="486" uniqueCount="131">
  <si>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</si>
  <si>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</si>
  <si>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</si>
  <si>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</si>
  <si>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</si>
  <si>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</si>
  <si>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</si>
  <si>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</si>
  <si>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</si>
  <si>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</si>
  <si>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</si>
  <si>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</si>
  <si>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</si>
  <si>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</si>
  <si>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</si>
  <si>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</si>
  <si>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</si>
  <si>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</si>
  <si>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</si>
  <si>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</si>
  <si>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</si>
  <si>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</si>
  <si>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</si>
  <si>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</si>
  <si>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</si>
  <si>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</si>
  <si>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</si>
  <si>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</si>
  <si>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</si>
  <si>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</si>
  <si>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</si>
  <si>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</si>
  <si>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</si>
  <si>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</si>
  <si>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</si>
  <si>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</si>
  <si>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</si>
  <si>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</si>
  <si>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</si>
  <si>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</si>
  <si>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</si>
  <si>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</si>
  <si>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</si>
  <si>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</si>
  <si>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</si>
  <si>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</si>
  <si>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</si>
  <si>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</si>
  <si>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</si>
  <si>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</si>
  <si>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</si>
  <si>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</si>
  <si>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</si>
  <si>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</si>
  <si>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</si>
  <si>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Supplying and fixing DP sheet steel enclosure on surface/ recess along with 25/32 A 240 V "C" curve DP MCB complete with connections, testing and commissioning etc. as required.</t>
  </si>
  <si>
    <t>Providing and fixing 6 SWG dia G.I. wire on surface or in recess for loop earthing along with existing surface/ recessed conduit/ submain wiring/ cable as required.</t>
  </si>
  <si>
    <t xml:space="preserve">Laying of one no. PVC insulated and PVC sheathed /XLPE power cable of 1.1kV grade  direct in ground including excavation, sand cushioning, protective covering and refilling the trench etc. as reqd. </t>
  </si>
  <si>
    <t>Upto 35 sqmm</t>
  </si>
  <si>
    <t>Laying of one no. PVC insulated and PVC sheathed /XLPE power cable of 1.1kV grade  in the existing RCC/Hume/Stoneware/Metal pipe as reqd.</t>
  </si>
  <si>
    <t>Laying of one no. PVC insulated and PVC sheathed /XLPE power cable of 1.1kV grade in the existing masonry open duct as reqd.</t>
  </si>
  <si>
    <t>Supplying and making indoor end termination with brass compression gland and aluminium lugs for following size of PVC insulated and PVC sheathed/XLPE aluminium conductor cable of 1.1kV grade as reqd.</t>
  </si>
  <si>
    <t>2 X 6 sq. mm (19mm)</t>
  </si>
  <si>
    <t>2x10 sqmm(19mm)</t>
  </si>
  <si>
    <t>Supplying and making straight through joint with heat shrinkable kit including ferrules and other jointing materials for following size of PVC insulated and PVC sheathed / XLPE aluminium conductor cable of 1.1 KV grade as required.</t>
  </si>
  <si>
    <t>2x16sqmm, 2x10sq.mm,2x6sq. mm</t>
  </si>
  <si>
    <t>Supplying and fixing of light class G.I. pipe of 50 mm dia.
(nominal) 3 metres length along the pole for protection of
under ground cable as required.</t>
  </si>
  <si>
    <t>Dismantling of pole/ street light standard/ strut embedded in cement concrete foundation etc. as required.</t>
  </si>
  <si>
    <t>Erection of metallic pole of following length in cement concrete 1:3:6 (1 cement : 3 coarse sand : 6 graded stone aggregate 40 mm nominal size) foundation including excavation and refilling etc. as required.</t>
  </si>
  <si>
    <t>Above 10.00 metre and upto 12.00 metre</t>
  </si>
  <si>
    <t xml:space="preserve">S &amp; F 40 amp to 63 amp rating 240 volts 'C' curve 10 kA MCB of following pole in the existing MCB DB complete with connection, testing &amp; commissioning etc as reqd. ( legrand)         </t>
  </si>
  <si>
    <t>Single Pole</t>
  </si>
  <si>
    <t>Double pole</t>
  </si>
  <si>
    <t>Digging cable trench/lifting brick/s and cable for locating fault and refilling the trench, ramming &amp; making good the same as reqd.</t>
  </si>
  <si>
    <t>Dismentling and refixing brass compression type gland up to 35 sq. mm. cable</t>
  </si>
  <si>
    <t>Locating fault in the cable lines with meggar etc and rectifying removing &amp; restoring the same and making good the damages etc as required.</t>
  </si>
  <si>
    <t>upto 35 sqmm</t>
  </si>
  <si>
    <t>Dismentling cross arm / street light brakcet/street light fitting  from pole complete as required.</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</si>
  <si>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</si>
  <si>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</si>
  <si>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Dismantling &amp; refixing of any size fan from normal height</t>
  </si>
  <si>
    <t xml:space="preserve">ceiling fan </t>
  </si>
  <si>
    <t xml:space="preserve">Disconnecting and Dismentalling/refixing damaged Changeover Switch/ MCCB /DB/KWH meter/pole fuse box of any size from site and depositing in store I/c cartage etc. as reqd.  </t>
  </si>
  <si>
    <t>Supplying of one no. XLPE cable aluminium conductor steel armoured cable of  size  2x6sqmm, grade 1.1kVas reqd.</t>
  </si>
  <si>
    <t>Supplying &amp; Laying of one no. XLPE cable aluminium conductor steel armoured cable of  size  2x10sqmm, grade 1.1kV as reqd.</t>
  </si>
  <si>
    <t>S/F testing commissioning of street light  Luminures.ENDURA CITYLITE PLAT INUM PLUS 35W LED   Energy saving and environmental friendly long life LED street light made up of pressure die cast aluminium housing with high power LED as lighting source and lens embedded PC cover having IP65 protection and Impact resistance of IK07 with 10KV Built-in Surge Protection Device.,make:havells or its equvalent, on the existing street light pole complete as required.</t>
  </si>
  <si>
    <t>Supplying,fixing,testing commissioning of garden light 40W LED postop lantern Luminures. New generation, post-top, energy saving, environmental friendly, long life aesthetically designed with symmetrical light distribution, spun aluminium landscape luminaire with high power LEDs as light source make:Crompton Greaves Havells or its equvalent on the existing  pole complete as required.</t>
  </si>
  <si>
    <t>Supplying and drawing of  following sizes of FRLSH PVC insulated copper conductor, 3 core round cable of following size  in the existing surface/ recessed steel/ PVC conduit as required.</t>
  </si>
  <si>
    <t>1.5 Sq.mm</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</si>
  <si>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</si>
  <si>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</si>
  <si>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</si>
  <si>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</si>
  <si>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</si>
  <si>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</si>
  <si>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</si>
  <si>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</si>
  <si>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</si>
  <si>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</si>
  <si>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</si>
  <si>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</si>
  <si>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</si>
  <si>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</si>
  <si>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</si>
  <si>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</si>
  <si>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</si>
  <si>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</si>
  <si>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</si>
  <si>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</si>
  <si>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</si>
  <si>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</si>
  <si>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</si>
  <si>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</si>
  <si>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</si>
  <si>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</si>
  <si>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</si>
  <si>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</si>
  <si>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</si>
  <si>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</si>
  <si>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</si>
  <si>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</si>
  <si>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</si>
  <si>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Tender Inviting Authority: Executive Engineer (Elect.)</t>
  </si>
  <si>
    <t xml:space="preserve">Name of Work: Repairing / Replacement of faulty street light near Health centre, southern lab, director bungalow, Advance Imaging building etc. as per enclosed complaints. </t>
  </si>
  <si>
    <t>Contract No:       91/IWD/ED/797       Dated: 25.02.2022</t>
  </si>
  <si>
    <t xml:space="preserve">Each </t>
  </si>
  <si>
    <t>Mtr.</t>
  </si>
  <si>
    <t>Set</t>
  </si>
  <si>
    <t>Each</t>
  </si>
  <si>
    <t>Nos.</t>
  </si>
  <si>
    <t>Mtrs.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</si>
</sst>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border>
    <border>
      <left>
        <color indexed="63"/>
      </left>
      <right>
        <color indexed="63"/>
      </right>
      <top>
        <color indexed="63"/>
      </top>
      <bottom style="thin">
        <color indexed="8"/>
      </bottom>
    </border>
    <border>
      <left style="thin"/>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14" fillId="0" borderId="13" xfId="59" applyNumberFormat="1" applyFont="1" applyFill="1" applyBorder="1" applyAlignment="1">
      <alignment horizontal="left" wrapText="1" readingOrder="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4" fillId="0" borderId="13" xfId="56" applyNumberFormat="1" applyFont="1" applyFill="1" applyBorder="1" applyAlignment="1" applyProtection="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6"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7"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18"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9"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25" fillId="0" borderId="20" xfId="0" applyFont="1" applyFill="1" applyBorder="1" applyAlignment="1">
      <alignment horizontal="center" vertical="top" wrapText="1"/>
    </xf>
    <xf numFmtId="0" fontId="25" fillId="0" borderId="20" xfId="0" applyFont="1" applyFill="1" applyBorder="1" applyAlignment="1">
      <alignment horizontal="justify" vertical="top" wrapText="1"/>
    </xf>
    <xf numFmtId="0" fontId="25" fillId="0" borderId="21" xfId="0" applyFont="1" applyFill="1" applyBorder="1" applyAlignment="1">
      <alignment horizontal="center" vertical="top"/>
    </xf>
    <xf numFmtId="0" fontId="25" fillId="0" borderId="20" xfId="0" applyFont="1" applyFill="1" applyBorder="1" applyAlignment="1">
      <alignment horizontal="center" vertical="top"/>
    </xf>
    <xf numFmtId="0" fontId="43" fillId="0" borderId="20" xfId="0" applyFont="1" applyFill="1" applyBorder="1" applyAlignment="1">
      <alignment horizontal="center" vertical="top" wrapText="1"/>
    </xf>
    <xf numFmtId="1" fontId="25" fillId="0" borderId="20" xfId="0" applyNumberFormat="1" applyFont="1" applyFill="1" applyBorder="1" applyAlignment="1">
      <alignment horizontal="center" vertical="top" wrapText="1"/>
    </xf>
    <xf numFmtId="165" fontId="4" fillId="0" borderId="13" xfId="59" applyNumberFormat="1" applyFont="1" applyFill="1" applyBorder="1" applyAlignment="1">
      <alignment horizontal="center" vertical="top"/>
      <protection/>
    </xf>
    <xf numFmtId="0" fontId="26" fillId="0" borderId="20" xfId="0" applyFont="1" applyFill="1" applyBorder="1" applyAlignment="1">
      <alignment horizontal="justify" vertical="top" wrapText="1"/>
    </xf>
    <xf numFmtId="0" fontId="61" fillId="0" borderId="20" xfId="0" applyFont="1" applyFill="1" applyBorder="1" applyAlignment="1">
      <alignment horizontal="justify" vertical="top" wrapText="1"/>
    </xf>
    <xf numFmtId="2" fontId="25" fillId="0" borderId="20" xfId="0" applyNumberFormat="1" applyFont="1" applyFill="1" applyBorder="1" applyAlignment="1">
      <alignment horizontal="justify"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61" fillId="0" borderId="21" xfId="0" applyFont="1" applyFill="1" applyBorder="1" applyAlignment="1">
      <alignment horizontal="justify" vertical="top" wrapText="1"/>
    </xf>
    <xf numFmtId="2" fontId="25" fillId="0" borderId="20" xfId="0" applyNumberFormat="1" applyFont="1" applyFill="1" applyBorder="1" applyAlignment="1">
      <alignment horizontal="center" vertical="top" wrapText="1"/>
    </xf>
    <xf numFmtId="2" fontId="25" fillId="0" borderId="20" xfId="0" applyNumberFormat="1" applyFont="1" applyFill="1" applyBorder="1" applyAlignment="1">
      <alignment horizontal="center" vertical="top"/>
    </xf>
    <xf numFmtId="2" fontId="25" fillId="0" borderId="21" xfId="0" applyNumberFormat="1" applyFont="1" applyFill="1" applyBorder="1" applyAlignment="1">
      <alignment horizontal="center" vertical="top" wrapText="1"/>
    </xf>
    <xf numFmtId="2" fontId="25" fillId="0" borderId="23" xfId="0" applyNumberFormat="1" applyFont="1" applyFill="1" applyBorder="1" applyAlignment="1">
      <alignment horizontal="center" vertical="top" wrapText="1"/>
    </xf>
    <xf numFmtId="2" fontId="43" fillId="0" borderId="20" xfId="0" applyNumberFormat="1"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2"/>
  <sheetViews>
    <sheetView showGridLines="0" showZeros="0" zoomScale="75" zoomScaleNormal="75" zoomScalePageLayoutView="0" workbookViewId="0" topLeftCell="A1">
      <selection activeCell="B49" sqref="B49"/>
    </sheetView>
  </sheetViews>
  <sheetFormatPr defaultColWidth="9.140625" defaultRowHeight="15"/>
  <cols>
    <col min="1" max="1" width="17.140625" style="1" customWidth="1"/>
    <col min="2" max="2" width="44.57421875" style="1" customWidth="1"/>
    <col min="3" max="3" width="16.00390625" style="1" hidden="1" customWidth="1"/>
    <col min="4" max="4" width="15.140625" style="1" customWidth="1"/>
    <col min="5" max="5" width="14.140625" style="1"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5" t="s">
        <v>122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75" customHeight="1">
      <c r="A5" s="75" t="s">
        <v>123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124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58.5" customHeight="1">
      <c r="A8" s="11" t="s">
        <v>52</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6" t="s">
        <v>16</v>
      </c>
      <c r="C11" s="16" t="s">
        <v>17</v>
      </c>
      <c r="D11" s="16" t="s">
        <v>18</v>
      </c>
      <c r="E11" s="16" t="s">
        <v>19</v>
      </c>
      <c r="F11" s="16" t="s">
        <v>54</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53</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4" customFormat="1" ht="77.25" customHeight="1">
      <c r="A13" s="61">
        <v>1</v>
      </c>
      <c r="B13" s="62" t="s">
        <v>55</v>
      </c>
      <c r="C13" s="22" t="s">
        <v>35</v>
      </c>
      <c r="D13" s="67">
        <v>1</v>
      </c>
      <c r="E13" s="81" t="s">
        <v>125</v>
      </c>
      <c r="F13" s="26">
        <v>743.53</v>
      </c>
      <c r="G13" s="27"/>
      <c r="H13" s="28"/>
      <c r="I13" s="26" t="s">
        <v>38</v>
      </c>
      <c r="J13" s="29">
        <f>IF(I13="Less(-)",-1,1)</f>
        <v>1</v>
      </c>
      <c r="K13" s="30" t="s">
        <v>39</v>
      </c>
      <c r="L13" s="30" t="s">
        <v>4</v>
      </c>
      <c r="M13" s="57"/>
      <c r="N13" s="27"/>
      <c r="O13" s="27"/>
      <c r="P13" s="31"/>
      <c r="Q13" s="27"/>
      <c r="R13" s="27"/>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3">
        <f>total_amount_ba($B$2,$D$2,D13,F13,J13,K13,M13)</f>
        <v>743.53</v>
      </c>
      <c r="BB13" s="34">
        <f>BA13+SUM(N13:AZ13)</f>
        <v>743.53</v>
      </c>
      <c r="BC13" s="23" t="str">
        <f>SpellNumber(L13,BB13)</f>
        <v>INR  Seven Hundred &amp; Forty Three  and Paise Fifty Three Only</v>
      </c>
      <c r="IA13" s="24">
        <v>1</v>
      </c>
      <c r="IB13" s="24" t="s">
        <v>55</v>
      </c>
      <c r="IC13" s="24" t="s">
        <v>35</v>
      </c>
      <c r="ID13" s="24">
        <v>1</v>
      </c>
      <c r="IE13" s="25" t="s">
        <v>125</v>
      </c>
      <c r="IF13" s="25" t="s">
        <v>34</v>
      </c>
      <c r="IG13" s="25" t="s">
        <v>35</v>
      </c>
      <c r="IH13" s="25">
        <v>10</v>
      </c>
      <c r="II13" s="25" t="s">
        <v>36</v>
      </c>
    </row>
    <row r="14" spans="1:243" s="24" customFormat="1" ht="75">
      <c r="A14" s="61">
        <v>2</v>
      </c>
      <c r="B14" s="62" t="s">
        <v>56</v>
      </c>
      <c r="C14" s="22" t="s">
        <v>42</v>
      </c>
      <c r="D14" s="67">
        <v>110</v>
      </c>
      <c r="E14" s="81" t="s">
        <v>126</v>
      </c>
      <c r="F14" s="26">
        <v>32.44</v>
      </c>
      <c r="G14" s="27"/>
      <c r="H14" s="28"/>
      <c r="I14" s="26" t="s">
        <v>38</v>
      </c>
      <c r="J14" s="29">
        <f>IF(I14="Less(-)",-1,1)</f>
        <v>1</v>
      </c>
      <c r="K14" s="30" t="s">
        <v>39</v>
      </c>
      <c r="L14" s="30" t="s">
        <v>4</v>
      </c>
      <c r="M14" s="57"/>
      <c r="N14" s="27"/>
      <c r="O14" s="27"/>
      <c r="P14" s="31"/>
      <c r="Q14" s="27"/>
      <c r="R14" s="27"/>
      <c r="S14" s="31"/>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3">
        <f>total_amount_ba($B$2,$D$2,D14,F14,J14,K14,M14)</f>
        <v>3568.4</v>
      </c>
      <c r="BB14" s="34">
        <f>BA14+SUM(N14:AZ14)</f>
        <v>3568.4</v>
      </c>
      <c r="BC14" s="23" t="str">
        <f>SpellNumber(L14,BB14)</f>
        <v>INR  Three Thousand Five Hundred &amp; Sixty Eight  and Paise Forty Only</v>
      </c>
      <c r="IA14" s="24">
        <v>2</v>
      </c>
      <c r="IB14" s="24" t="s">
        <v>56</v>
      </c>
      <c r="IC14" s="24" t="s">
        <v>42</v>
      </c>
      <c r="ID14" s="24">
        <v>110</v>
      </c>
      <c r="IE14" s="25" t="s">
        <v>126</v>
      </c>
      <c r="IF14" s="25" t="s">
        <v>40</v>
      </c>
      <c r="IG14" s="25" t="s">
        <v>35</v>
      </c>
      <c r="IH14" s="25">
        <v>123.223</v>
      </c>
      <c r="II14" s="25" t="s">
        <v>37</v>
      </c>
    </row>
    <row r="15" spans="1:243" s="24" customFormat="1" ht="90">
      <c r="A15" s="61">
        <v>3</v>
      </c>
      <c r="B15" s="62" t="s">
        <v>57</v>
      </c>
      <c r="C15" s="22" t="s">
        <v>43</v>
      </c>
      <c r="D15" s="67"/>
      <c r="E15" s="82"/>
      <c r="F15" s="26">
        <v>0</v>
      </c>
      <c r="G15" s="27"/>
      <c r="H15" s="27"/>
      <c r="I15" s="26"/>
      <c r="J15" s="29"/>
      <c r="K15" s="30"/>
      <c r="L15" s="30"/>
      <c r="M15" s="36"/>
      <c r="N15" s="27"/>
      <c r="O15" s="27"/>
      <c r="P15" s="31"/>
      <c r="Q15" s="27"/>
      <c r="R15" s="27"/>
      <c r="S15" s="3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3"/>
      <c r="BB15" s="34"/>
      <c r="BC15" s="23"/>
      <c r="IA15" s="24">
        <v>3</v>
      </c>
      <c r="IB15" s="24" t="s">
        <v>57</v>
      </c>
      <c r="IC15" s="24" t="s">
        <v>43</v>
      </c>
      <c r="IE15" s="25"/>
      <c r="IF15" s="25" t="s">
        <v>41</v>
      </c>
      <c r="IG15" s="25" t="s">
        <v>42</v>
      </c>
      <c r="IH15" s="25">
        <v>213</v>
      </c>
      <c r="II15" s="25" t="s">
        <v>37</v>
      </c>
    </row>
    <row r="16" spans="1:243" s="24" customFormat="1" ht="28.5">
      <c r="A16" s="61">
        <v>3.1</v>
      </c>
      <c r="B16" s="62" t="s">
        <v>58</v>
      </c>
      <c r="C16" s="22" t="s">
        <v>45</v>
      </c>
      <c r="D16" s="67">
        <v>140</v>
      </c>
      <c r="E16" s="81" t="s">
        <v>126</v>
      </c>
      <c r="F16" s="26">
        <v>283.21</v>
      </c>
      <c r="G16" s="27"/>
      <c r="H16" s="27"/>
      <c r="I16" s="26" t="s">
        <v>38</v>
      </c>
      <c r="J16" s="29">
        <f>IF(I16="Less(-)",-1,1)</f>
        <v>1</v>
      </c>
      <c r="K16" s="30" t="s">
        <v>39</v>
      </c>
      <c r="L16" s="30" t="s">
        <v>4</v>
      </c>
      <c r="M16" s="58"/>
      <c r="N16" s="27"/>
      <c r="O16" s="27"/>
      <c r="P16" s="31"/>
      <c r="Q16" s="27"/>
      <c r="R16" s="27"/>
      <c r="S16" s="3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3">
        <f>total_amount_ba($B$2,$D$2,D16,F16,J16,K16,M16)</f>
        <v>39649.4</v>
      </c>
      <c r="BB16" s="34">
        <f>BA16+SUM(N16:AZ16)</f>
        <v>39649.4</v>
      </c>
      <c r="BC16" s="23" t="str">
        <f>SpellNumber(L16,BB16)</f>
        <v>INR  Thirty Nine Thousand Six Hundred &amp; Forty Nine  and Paise Forty Only</v>
      </c>
      <c r="IA16" s="24">
        <v>3.1</v>
      </c>
      <c r="IB16" s="24" t="s">
        <v>58</v>
      </c>
      <c r="IC16" s="24" t="s">
        <v>45</v>
      </c>
      <c r="ID16" s="24">
        <v>140</v>
      </c>
      <c r="IE16" s="25" t="s">
        <v>126</v>
      </c>
      <c r="IF16" s="25" t="s">
        <v>34</v>
      </c>
      <c r="IG16" s="25" t="s">
        <v>43</v>
      </c>
      <c r="IH16" s="25">
        <v>10</v>
      </c>
      <c r="II16" s="25" t="s">
        <v>37</v>
      </c>
    </row>
    <row r="17" spans="1:243" s="24" customFormat="1" ht="75">
      <c r="A17" s="61">
        <v>4</v>
      </c>
      <c r="B17" s="62" t="s">
        <v>59</v>
      </c>
      <c r="C17" s="22" t="s">
        <v>46</v>
      </c>
      <c r="D17" s="67"/>
      <c r="E17" s="82"/>
      <c r="F17" s="26">
        <v>0</v>
      </c>
      <c r="G17" s="27"/>
      <c r="H17" s="27"/>
      <c r="I17" s="26"/>
      <c r="J17" s="29"/>
      <c r="K17" s="30"/>
      <c r="L17" s="30"/>
      <c r="M17" s="36"/>
      <c r="N17" s="27"/>
      <c r="O17" s="27"/>
      <c r="P17" s="31"/>
      <c r="Q17" s="27"/>
      <c r="R17" s="27"/>
      <c r="S17" s="31"/>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3"/>
      <c r="BB17" s="34"/>
      <c r="BC17" s="23"/>
      <c r="IA17" s="24">
        <v>4</v>
      </c>
      <c r="IB17" s="24" t="s">
        <v>59</v>
      </c>
      <c r="IC17" s="24" t="s">
        <v>46</v>
      </c>
      <c r="IE17" s="25"/>
      <c r="IF17" s="25" t="s">
        <v>44</v>
      </c>
      <c r="IG17" s="25" t="s">
        <v>45</v>
      </c>
      <c r="IH17" s="25">
        <v>10</v>
      </c>
      <c r="II17" s="25" t="s">
        <v>37</v>
      </c>
    </row>
    <row r="18" spans="1:243" s="24" customFormat="1" ht="28.5">
      <c r="A18" s="61">
        <v>4.1</v>
      </c>
      <c r="B18" s="62" t="s">
        <v>58</v>
      </c>
      <c r="C18" s="22" t="s">
        <v>90</v>
      </c>
      <c r="D18" s="67">
        <v>40</v>
      </c>
      <c r="E18" s="81" t="s">
        <v>126</v>
      </c>
      <c r="F18" s="26">
        <v>27.18</v>
      </c>
      <c r="G18" s="27"/>
      <c r="H18" s="27"/>
      <c r="I18" s="26" t="s">
        <v>38</v>
      </c>
      <c r="J18" s="29">
        <f>IF(I18="Less(-)",-1,1)</f>
        <v>1</v>
      </c>
      <c r="K18" s="30" t="s">
        <v>39</v>
      </c>
      <c r="L18" s="30" t="s">
        <v>4</v>
      </c>
      <c r="M18" s="58"/>
      <c r="N18" s="27"/>
      <c r="O18" s="27"/>
      <c r="P18" s="31"/>
      <c r="Q18" s="27"/>
      <c r="R18" s="27"/>
      <c r="S18" s="31"/>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3">
        <f>total_amount_ba($B$2,$D$2,D18,F18,J18,K18,M18)</f>
        <v>1087.2</v>
      </c>
      <c r="BB18" s="34">
        <f>BA18+SUM(N18:AZ18)</f>
        <v>1087.2</v>
      </c>
      <c r="BC18" s="23" t="str">
        <f>SpellNumber(L18,BB18)</f>
        <v>INR  One Thousand  &amp;Eighty Seven  and Paise Twenty Only</v>
      </c>
      <c r="IA18" s="24">
        <v>4.1</v>
      </c>
      <c r="IB18" s="24" t="s">
        <v>58</v>
      </c>
      <c r="IC18" s="24" t="s">
        <v>90</v>
      </c>
      <c r="ID18" s="24">
        <v>40</v>
      </c>
      <c r="IE18" s="25" t="s">
        <v>126</v>
      </c>
      <c r="IF18" s="25" t="s">
        <v>40</v>
      </c>
      <c r="IG18" s="25" t="s">
        <v>35</v>
      </c>
      <c r="IH18" s="25">
        <v>123.223</v>
      </c>
      <c r="II18" s="25" t="s">
        <v>37</v>
      </c>
    </row>
    <row r="19" spans="1:243" s="24" customFormat="1" ht="60">
      <c r="A19" s="61">
        <v>5</v>
      </c>
      <c r="B19" s="62" t="s">
        <v>60</v>
      </c>
      <c r="C19" s="22" t="s">
        <v>91</v>
      </c>
      <c r="D19" s="67"/>
      <c r="E19" s="82"/>
      <c r="F19" s="26">
        <v>0</v>
      </c>
      <c r="G19" s="27"/>
      <c r="H19" s="27"/>
      <c r="I19" s="26"/>
      <c r="J19" s="29"/>
      <c r="K19" s="30"/>
      <c r="L19" s="30"/>
      <c r="M19" s="36"/>
      <c r="N19" s="27"/>
      <c r="O19" s="27"/>
      <c r="P19" s="31"/>
      <c r="Q19" s="27"/>
      <c r="R19" s="27"/>
      <c r="S19" s="31"/>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3"/>
      <c r="BB19" s="34"/>
      <c r="BC19" s="23"/>
      <c r="IA19" s="24">
        <v>5</v>
      </c>
      <c r="IB19" s="24" t="s">
        <v>60</v>
      </c>
      <c r="IC19" s="24" t="s">
        <v>91</v>
      </c>
      <c r="IE19" s="25"/>
      <c r="IF19" s="25" t="s">
        <v>41</v>
      </c>
      <c r="IG19" s="25" t="s">
        <v>42</v>
      </c>
      <c r="IH19" s="25">
        <v>213</v>
      </c>
      <c r="II19" s="25" t="s">
        <v>37</v>
      </c>
    </row>
    <row r="20" spans="1:243" s="24" customFormat="1" ht="28.5">
      <c r="A20" s="61">
        <v>5.1</v>
      </c>
      <c r="B20" s="62" t="s">
        <v>58</v>
      </c>
      <c r="C20" s="22" t="s">
        <v>92</v>
      </c>
      <c r="D20" s="67">
        <v>15</v>
      </c>
      <c r="E20" s="81" t="s">
        <v>126</v>
      </c>
      <c r="F20" s="26">
        <v>20.17</v>
      </c>
      <c r="G20" s="27"/>
      <c r="H20" s="27"/>
      <c r="I20" s="26" t="s">
        <v>38</v>
      </c>
      <c r="J20" s="29">
        <f>IF(I20="Less(-)",-1,1)</f>
        <v>1</v>
      </c>
      <c r="K20" s="30" t="s">
        <v>39</v>
      </c>
      <c r="L20" s="30" t="s">
        <v>4</v>
      </c>
      <c r="M20" s="58"/>
      <c r="N20" s="27"/>
      <c r="O20" s="27"/>
      <c r="P20" s="31"/>
      <c r="Q20" s="27"/>
      <c r="R20" s="27"/>
      <c r="S20" s="31"/>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3">
        <f>total_amount_ba($B$2,$D$2,D20,F20,J20,K20,M20)</f>
        <v>302.55</v>
      </c>
      <c r="BB20" s="34">
        <f>BA20+SUM(N20:AZ20)</f>
        <v>302.55</v>
      </c>
      <c r="BC20" s="23" t="str">
        <f>SpellNumber(L20,BB20)</f>
        <v>INR  Three Hundred &amp; Two  and Paise Fifty Five Only</v>
      </c>
      <c r="IA20" s="24">
        <v>5.1</v>
      </c>
      <c r="IB20" s="24" t="s">
        <v>58</v>
      </c>
      <c r="IC20" s="24" t="s">
        <v>92</v>
      </c>
      <c r="ID20" s="24">
        <v>15</v>
      </c>
      <c r="IE20" s="25" t="s">
        <v>126</v>
      </c>
      <c r="IF20" s="25" t="s">
        <v>34</v>
      </c>
      <c r="IG20" s="25" t="s">
        <v>43</v>
      </c>
      <c r="IH20" s="25">
        <v>10</v>
      </c>
      <c r="II20" s="25" t="s">
        <v>37</v>
      </c>
    </row>
    <row r="21" spans="1:243" s="24" customFormat="1" ht="105">
      <c r="A21" s="61">
        <v>6</v>
      </c>
      <c r="B21" s="62" t="s">
        <v>61</v>
      </c>
      <c r="C21" s="22" t="s">
        <v>93</v>
      </c>
      <c r="D21" s="67"/>
      <c r="E21" s="81"/>
      <c r="F21" s="26">
        <v>0</v>
      </c>
      <c r="G21" s="27"/>
      <c r="H21" s="27"/>
      <c r="I21" s="26"/>
      <c r="J21" s="29"/>
      <c r="K21" s="30"/>
      <c r="L21" s="30"/>
      <c r="M21" s="36"/>
      <c r="N21" s="27"/>
      <c r="O21" s="27"/>
      <c r="P21" s="31"/>
      <c r="Q21" s="27"/>
      <c r="R21" s="27"/>
      <c r="S21" s="31"/>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3"/>
      <c r="BB21" s="34"/>
      <c r="BC21" s="23"/>
      <c r="IA21" s="24">
        <v>6</v>
      </c>
      <c r="IB21" s="24" t="s">
        <v>61</v>
      </c>
      <c r="IC21" s="24" t="s">
        <v>93</v>
      </c>
      <c r="IE21" s="25"/>
      <c r="IF21" s="25" t="s">
        <v>44</v>
      </c>
      <c r="IG21" s="25" t="s">
        <v>45</v>
      </c>
      <c r="IH21" s="25">
        <v>10</v>
      </c>
      <c r="II21" s="25" t="s">
        <v>37</v>
      </c>
    </row>
    <row r="22" spans="1:243" s="24" customFormat="1" ht="28.5">
      <c r="A22" s="61">
        <v>6.1</v>
      </c>
      <c r="B22" s="62" t="s">
        <v>62</v>
      </c>
      <c r="C22" s="22" t="s">
        <v>94</v>
      </c>
      <c r="D22" s="67">
        <v>4</v>
      </c>
      <c r="E22" s="81" t="s">
        <v>127</v>
      </c>
      <c r="F22" s="26">
        <v>173.61</v>
      </c>
      <c r="G22" s="27"/>
      <c r="H22" s="27"/>
      <c r="I22" s="26" t="s">
        <v>38</v>
      </c>
      <c r="J22" s="29">
        <f>IF(I22="Less(-)",-1,1)</f>
        <v>1</v>
      </c>
      <c r="K22" s="30" t="s">
        <v>39</v>
      </c>
      <c r="L22" s="30" t="s">
        <v>4</v>
      </c>
      <c r="M22" s="58"/>
      <c r="N22" s="27"/>
      <c r="O22" s="27"/>
      <c r="P22" s="31"/>
      <c r="Q22" s="27"/>
      <c r="R22" s="27"/>
      <c r="S22" s="31"/>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3">
        <f>total_amount_ba($B$2,$D$2,D22,F22,J22,K22,M22)</f>
        <v>694.44</v>
      </c>
      <c r="BB22" s="34">
        <f>BA22+SUM(N22:AZ22)</f>
        <v>694.44</v>
      </c>
      <c r="BC22" s="23" t="str">
        <f>SpellNumber(L22,BB22)</f>
        <v>INR  Six Hundred &amp; Ninety Four  and Paise Forty Four Only</v>
      </c>
      <c r="IA22" s="24">
        <v>6.1</v>
      </c>
      <c r="IB22" s="24" t="s">
        <v>62</v>
      </c>
      <c r="IC22" s="24" t="s">
        <v>94</v>
      </c>
      <c r="ID22" s="24">
        <v>4</v>
      </c>
      <c r="IE22" s="25" t="s">
        <v>127</v>
      </c>
      <c r="IF22" s="25" t="s">
        <v>40</v>
      </c>
      <c r="IG22" s="25" t="s">
        <v>35</v>
      </c>
      <c r="IH22" s="25">
        <v>123.223</v>
      </c>
      <c r="II22" s="25" t="s">
        <v>37</v>
      </c>
    </row>
    <row r="23" spans="1:243" s="24" customFormat="1" ht="28.5">
      <c r="A23" s="61">
        <v>6.2</v>
      </c>
      <c r="B23" s="62" t="s">
        <v>63</v>
      </c>
      <c r="C23" s="22" t="s">
        <v>95</v>
      </c>
      <c r="D23" s="67">
        <v>10</v>
      </c>
      <c r="E23" s="81" t="s">
        <v>127</v>
      </c>
      <c r="F23" s="26">
        <v>173.61</v>
      </c>
      <c r="G23" s="27"/>
      <c r="H23" s="27"/>
      <c r="I23" s="26" t="s">
        <v>38</v>
      </c>
      <c r="J23" s="29">
        <f>IF(I23="Less(-)",-1,1)</f>
        <v>1</v>
      </c>
      <c r="K23" s="30" t="s">
        <v>39</v>
      </c>
      <c r="L23" s="30" t="s">
        <v>4</v>
      </c>
      <c r="M23" s="58"/>
      <c r="N23" s="27"/>
      <c r="O23" s="27"/>
      <c r="P23" s="31"/>
      <c r="Q23" s="27"/>
      <c r="R23" s="27"/>
      <c r="S23" s="31"/>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3">
        <f>total_amount_ba($B$2,$D$2,D23,F23,J23,K23,M23)</f>
        <v>1736.1</v>
      </c>
      <c r="BB23" s="34">
        <f>BA23+SUM(N23:AZ23)</f>
        <v>1736.1</v>
      </c>
      <c r="BC23" s="23" t="str">
        <f>SpellNumber(L23,BB23)</f>
        <v>INR  One Thousand Seven Hundred &amp; Thirty Six  and Paise Ten Only</v>
      </c>
      <c r="IA23" s="24">
        <v>6.2</v>
      </c>
      <c r="IB23" s="24" t="s">
        <v>63</v>
      </c>
      <c r="IC23" s="24" t="s">
        <v>95</v>
      </c>
      <c r="ID23" s="24">
        <v>10</v>
      </c>
      <c r="IE23" s="25" t="s">
        <v>127</v>
      </c>
      <c r="IF23" s="25" t="s">
        <v>41</v>
      </c>
      <c r="IG23" s="25" t="s">
        <v>42</v>
      </c>
      <c r="IH23" s="25">
        <v>213</v>
      </c>
      <c r="II23" s="25" t="s">
        <v>37</v>
      </c>
    </row>
    <row r="24" spans="1:243" s="24" customFormat="1" ht="105">
      <c r="A24" s="63">
        <v>7</v>
      </c>
      <c r="B24" s="80" t="s">
        <v>64</v>
      </c>
      <c r="C24" s="22" t="s">
        <v>96</v>
      </c>
      <c r="D24" s="67"/>
      <c r="E24" s="83"/>
      <c r="F24" s="26">
        <v>0</v>
      </c>
      <c r="G24" s="27"/>
      <c r="H24" s="27"/>
      <c r="I24" s="26"/>
      <c r="J24" s="29"/>
      <c r="K24" s="30"/>
      <c r="L24" s="30"/>
      <c r="M24" s="36"/>
      <c r="N24" s="27"/>
      <c r="O24" s="27"/>
      <c r="P24" s="31"/>
      <c r="Q24" s="27"/>
      <c r="R24" s="27"/>
      <c r="S24" s="31"/>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3"/>
      <c r="BB24" s="34"/>
      <c r="BC24" s="23"/>
      <c r="IA24" s="24">
        <v>7</v>
      </c>
      <c r="IB24" s="24" t="s">
        <v>64</v>
      </c>
      <c r="IC24" s="24" t="s">
        <v>96</v>
      </c>
      <c r="IE24" s="25"/>
      <c r="IF24" s="25" t="s">
        <v>34</v>
      </c>
      <c r="IG24" s="25" t="s">
        <v>43</v>
      </c>
      <c r="IH24" s="25">
        <v>10</v>
      </c>
      <c r="II24" s="25" t="s">
        <v>37</v>
      </c>
    </row>
    <row r="25" spans="1:243" s="24" customFormat="1" ht="28.5">
      <c r="A25" s="64">
        <v>7.1</v>
      </c>
      <c r="B25" s="68" t="s">
        <v>65</v>
      </c>
      <c r="C25" s="22" t="s">
        <v>97</v>
      </c>
      <c r="D25" s="67">
        <v>2</v>
      </c>
      <c r="E25" s="84" t="s">
        <v>125</v>
      </c>
      <c r="F25" s="26">
        <v>1543.18</v>
      </c>
      <c r="G25" s="27"/>
      <c r="H25" s="27"/>
      <c r="I25" s="26" t="s">
        <v>38</v>
      </c>
      <c r="J25" s="29">
        <f aca="true" t="shared" si="0" ref="J25:J34">IF(I25="Less(-)",-1,1)</f>
        <v>1</v>
      </c>
      <c r="K25" s="30" t="s">
        <v>39</v>
      </c>
      <c r="L25" s="30" t="s">
        <v>4</v>
      </c>
      <c r="M25" s="58"/>
      <c r="N25" s="27"/>
      <c r="O25" s="27"/>
      <c r="P25" s="31"/>
      <c r="Q25" s="27"/>
      <c r="R25" s="27"/>
      <c r="S25" s="31"/>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3">
        <f aca="true" t="shared" si="1" ref="BA25:BA34">total_amount_ba($B$2,$D$2,D25,F25,J25,K25,M25)</f>
        <v>3086.36</v>
      </c>
      <c r="BB25" s="34">
        <f aca="true" t="shared" si="2" ref="BB25:BB34">BA25+SUM(N25:AZ25)</f>
        <v>3086.36</v>
      </c>
      <c r="BC25" s="23" t="str">
        <f aca="true" t="shared" si="3" ref="BC25:BC34">SpellNumber(L25,BB25)</f>
        <v>INR  Three Thousand  &amp;Eighty Six  and Paise Thirty Six Only</v>
      </c>
      <c r="IA25" s="24">
        <v>7.1</v>
      </c>
      <c r="IB25" s="24" t="s">
        <v>65</v>
      </c>
      <c r="IC25" s="24" t="s">
        <v>97</v>
      </c>
      <c r="ID25" s="24">
        <v>2</v>
      </c>
      <c r="IE25" s="25" t="s">
        <v>125</v>
      </c>
      <c r="IF25" s="25" t="s">
        <v>41</v>
      </c>
      <c r="IG25" s="25" t="s">
        <v>42</v>
      </c>
      <c r="IH25" s="25">
        <v>213</v>
      </c>
      <c r="II25" s="25" t="s">
        <v>37</v>
      </c>
    </row>
    <row r="26" spans="1:243" s="24" customFormat="1" ht="96" customHeight="1">
      <c r="A26" s="61">
        <v>8</v>
      </c>
      <c r="B26" s="62" t="s">
        <v>66</v>
      </c>
      <c r="C26" s="22" t="s">
        <v>98</v>
      </c>
      <c r="D26" s="67">
        <v>4</v>
      </c>
      <c r="E26" s="82" t="s">
        <v>128</v>
      </c>
      <c r="F26" s="26">
        <v>1444.1</v>
      </c>
      <c r="G26" s="27"/>
      <c r="H26" s="27"/>
      <c r="I26" s="26" t="s">
        <v>38</v>
      </c>
      <c r="J26" s="29">
        <f t="shared" si="0"/>
        <v>1</v>
      </c>
      <c r="K26" s="30" t="s">
        <v>39</v>
      </c>
      <c r="L26" s="30" t="s">
        <v>4</v>
      </c>
      <c r="M26" s="58"/>
      <c r="N26" s="27"/>
      <c r="O26" s="27"/>
      <c r="P26" s="31"/>
      <c r="Q26" s="27"/>
      <c r="R26" s="27"/>
      <c r="S26" s="31"/>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3">
        <f t="shared" si="1"/>
        <v>5776.4</v>
      </c>
      <c r="BB26" s="34">
        <f t="shared" si="2"/>
        <v>5776.4</v>
      </c>
      <c r="BC26" s="23" t="str">
        <f t="shared" si="3"/>
        <v>INR  Five Thousand Seven Hundred &amp; Seventy Six  and Paise Forty Only</v>
      </c>
      <c r="IA26" s="24">
        <v>8</v>
      </c>
      <c r="IB26" s="71" t="s">
        <v>66</v>
      </c>
      <c r="IC26" s="24" t="s">
        <v>98</v>
      </c>
      <c r="ID26" s="24">
        <v>4</v>
      </c>
      <c r="IE26" s="25" t="s">
        <v>128</v>
      </c>
      <c r="IF26" s="25" t="s">
        <v>34</v>
      </c>
      <c r="IG26" s="25" t="s">
        <v>43</v>
      </c>
      <c r="IH26" s="25">
        <v>10</v>
      </c>
      <c r="II26" s="25" t="s">
        <v>37</v>
      </c>
    </row>
    <row r="27" spans="1:243" s="24" customFormat="1" ht="45">
      <c r="A27" s="61">
        <v>9</v>
      </c>
      <c r="B27" s="62" t="s">
        <v>67</v>
      </c>
      <c r="C27" s="22" t="s">
        <v>99</v>
      </c>
      <c r="D27" s="67">
        <v>1</v>
      </c>
      <c r="E27" s="82" t="s">
        <v>128</v>
      </c>
      <c r="F27" s="26">
        <v>1947.39</v>
      </c>
      <c r="G27" s="27"/>
      <c r="H27" s="27"/>
      <c r="I27" s="26" t="s">
        <v>38</v>
      </c>
      <c r="J27" s="29">
        <f t="shared" si="0"/>
        <v>1</v>
      </c>
      <c r="K27" s="30" t="s">
        <v>39</v>
      </c>
      <c r="L27" s="30" t="s">
        <v>4</v>
      </c>
      <c r="M27" s="58"/>
      <c r="N27" s="27"/>
      <c r="O27" s="27"/>
      <c r="P27" s="31"/>
      <c r="Q27" s="27"/>
      <c r="R27" s="27"/>
      <c r="S27" s="31"/>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3">
        <f t="shared" si="1"/>
        <v>1947.39</v>
      </c>
      <c r="BB27" s="34">
        <f t="shared" si="2"/>
        <v>1947.39</v>
      </c>
      <c r="BC27" s="23" t="str">
        <f t="shared" si="3"/>
        <v>INR  One Thousand Nine Hundred &amp; Forty Seven  and Paise Thirty Nine Only</v>
      </c>
      <c r="IA27" s="24">
        <v>9</v>
      </c>
      <c r="IB27" s="24" t="s">
        <v>67</v>
      </c>
      <c r="IC27" s="24" t="s">
        <v>99</v>
      </c>
      <c r="ID27" s="24">
        <v>1</v>
      </c>
      <c r="IE27" s="25" t="s">
        <v>128</v>
      </c>
      <c r="IF27" s="25" t="s">
        <v>44</v>
      </c>
      <c r="IG27" s="25" t="s">
        <v>45</v>
      </c>
      <c r="IH27" s="25">
        <v>10</v>
      </c>
      <c r="II27" s="25" t="s">
        <v>37</v>
      </c>
    </row>
    <row r="28" spans="1:243" s="24" customFormat="1" ht="90">
      <c r="A28" s="61">
        <v>10</v>
      </c>
      <c r="B28" s="62" t="s">
        <v>68</v>
      </c>
      <c r="C28" s="22" t="s">
        <v>100</v>
      </c>
      <c r="D28" s="67"/>
      <c r="E28" s="82"/>
      <c r="F28" s="26">
        <v>0</v>
      </c>
      <c r="G28" s="27"/>
      <c r="H28" s="27"/>
      <c r="I28" s="26"/>
      <c r="J28" s="29"/>
      <c r="K28" s="30"/>
      <c r="L28" s="30"/>
      <c r="M28" s="36"/>
      <c r="N28" s="27"/>
      <c r="O28" s="27"/>
      <c r="P28" s="31"/>
      <c r="Q28" s="27"/>
      <c r="R28" s="27"/>
      <c r="S28" s="31"/>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3"/>
      <c r="BB28" s="34"/>
      <c r="BC28" s="23"/>
      <c r="IA28" s="24">
        <v>10</v>
      </c>
      <c r="IB28" s="24" t="s">
        <v>68</v>
      </c>
      <c r="IC28" s="24" t="s">
        <v>100</v>
      </c>
      <c r="IE28" s="25"/>
      <c r="IF28" s="25" t="s">
        <v>40</v>
      </c>
      <c r="IG28" s="25" t="s">
        <v>35</v>
      </c>
      <c r="IH28" s="25">
        <v>123.223</v>
      </c>
      <c r="II28" s="25" t="s">
        <v>37</v>
      </c>
    </row>
    <row r="29" spans="1:243" s="24" customFormat="1" ht="30">
      <c r="A29" s="61">
        <v>10.1</v>
      </c>
      <c r="B29" s="62" t="s">
        <v>69</v>
      </c>
      <c r="C29" s="22" t="s">
        <v>101</v>
      </c>
      <c r="D29" s="67">
        <v>1</v>
      </c>
      <c r="E29" s="82" t="s">
        <v>128</v>
      </c>
      <c r="F29" s="26">
        <v>6423.5</v>
      </c>
      <c r="G29" s="27"/>
      <c r="H29" s="27"/>
      <c r="I29" s="26" t="s">
        <v>38</v>
      </c>
      <c r="J29" s="29">
        <f t="shared" si="0"/>
        <v>1</v>
      </c>
      <c r="K29" s="30" t="s">
        <v>39</v>
      </c>
      <c r="L29" s="30" t="s">
        <v>4</v>
      </c>
      <c r="M29" s="58"/>
      <c r="N29" s="27"/>
      <c r="O29" s="27"/>
      <c r="P29" s="31"/>
      <c r="Q29" s="27"/>
      <c r="R29" s="27"/>
      <c r="S29" s="31"/>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5"/>
      <c r="AV29" s="32"/>
      <c r="AW29" s="32"/>
      <c r="AX29" s="32"/>
      <c r="AY29" s="32"/>
      <c r="AZ29" s="32"/>
      <c r="BA29" s="33">
        <f t="shared" si="1"/>
        <v>6423.5</v>
      </c>
      <c r="BB29" s="34">
        <f t="shared" si="2"/>
        <v>6423.5</v>
      </c>
      <c r="BC29" s="23" t="str">
        <f t="shared" si="3"/>
        <v>INR  Six Thousand Four Hundred &amp; Twenty Three  and Paise Fifty Only</v>
      </c>
      <c r="IA29" s="24">
        <v>10.1</v>
      </c>
      <c r="IB29" s="24" t="s">
        <v>69</v>
      </c>
      <c r="IC29" s="24" t="s">
        <v>101</v>
      </c>
      <c r="ID29" s="24">
        <v>1</v>
      </c>
      <c r="IE29" s="25" t="s">
        <v>128</v>
      </c>
      <c r="IF29" s="25" t="s">
        <v>41</v>
      </c>
      <c r="IG29" s="25" t="s">
        <v>42</v>
      </c>
      <c r="IH29" s="25">
        <v>213</v>
      </c>
      <c r="II29" s="25" t="s">
        <v>37</v>
      </c>
    </row>
    <row r="30" spans="1:243" s="24" customFormat="1" ht="75">
      <c r="A30" s="65">
        <v>11</v>
      </c>
      <c r="B30" s="69" t="s">
        <v>70</v>
      </c>
      <c r="C30" s="22" t="s">
        <v>102</v>
      </c>
      <c r="D30" s="67"/>
      <c r="E30" s="85"/>
      <c r="F30" s="26">
        <v>0</v>
      </c>
      <c r="G30" s="27"/>
      <c r="H30" s="27"/>
      <c r="I30" s="26"/>
      <c r="J30" s="29"/>
      <c r="K30" s="30"/>
      <c r="L30" s="30"/>
      <c r="M30" s="36"/>
      <c r="N30" s="27"/>
      <c r="O30" s="27"/>
      <c r="P30" s="31"/>
      <c r="Q30" s="27"/>
      <c r="R30" s="27"/>
      <c r="S30" s="31"/>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3"/>
      <c r="BB30" s="34"/>
      <c r="BC30" s="23"/>
      <c r="IA30" s="24">
        <v>11</v>
      </c>
      <c r="IB30" s="24" t="s">
        <v>70</v>
      </c>
      <c r="IC30" s="24" t="s">
        <v>102</v>
      </c>
      <c r="IE30" s="25"/>
      <c r="IF30" s="25" t="s">
        <v>34</v>
      </c>
      <c r="IG30" s="25" t="s">
        <v>43</v>
      </c>
      <c r="IH30" s="25">
        <v>10</v>
      </c>
      <c r="II30" s="25" t="s">
        <v>37</v>
      </c>
    </row>
    <row r="31" spans="1:243" s="24" customFormat="1" ht="28.5">
      <c r="A31" s="65">
        <v>11.1</v>
      </c>
      <c r="B31" s="69" t="s">
        <v>71</v>
      </c>
      <c r="C31" s="22" t="s">
        <v>103</v>
      </c>
      <c r="D31" s="67">
        <v>2</v>
      </c>
      <c r="E31" s="85" t="s">
        <v>129</v>
      </c>
      <c r="F31" s="26">
        <v>488.38</v>
      </c>
      <c r="G31" s="27"/>
      <c r="H31" s="27"/>
      <c r="I31" s="26" t="s">
        <v>38</v>
      </c>
      <c r="J31" s="29">
        <f t="shared" si="0"/>
        <v>1</v>
      </c>
      <c r="K31" s="30" t="s">
        <v>39</v>
      </c>
      <c r="L31" s="30" t="s">
        <v>4</v>
      </c>
      <c r="M31" s="58"/>
      <c r="N31" s="27"/>
      <c r="O31" s="27"/>
      <c r="P31" s="31"/>
      <c r="Q31" s="27"/>
      <c r="R31" s="27"/>
      <c r="S31" s="31"/>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3">
        <f t="shared" si="1"/>
        <v>976.76</v>
      </c>
      <c r="BB31" s="34">
        <f t="shared" si="2"/>
        <v>976.76</v>
      </c>
      <c r="BC31" s="23" t="str">
        <f t="shared" si="3"/>
        <v>INR  Nine Hundred &amp; Seventy Six  and Paise Seventy Six Only</v>
      </c>
      <c r="IA31" s="24">
        <v>11.1</v>
      </c>
      <c r="IB31" s="24" t="s">
        <v>71</v>
      </c>
      <c r="IC31" s="24" t="s">
        <v>103</v>
      </c>
      <c r="ID31" s="24">
        <v>2</v>
      </c>
      <c r="IE31" s="25" t="s">
        <v>129</v>
      </c>
      <c r="IF31" s="25" t="s">
        <v>44</v>
      </c>
      <c r="IG31" s="25" t="s">
        <v>45</v>
      </c>
      <c r="IH31" s="25">
        <v>10</v>
      </c>
      <c r="II31" s="25" t="s">
        <v>37</v>
      </c>
    </row>
    <row r="32" spans="1:243" s="24" customFormat="1" ht="28.5">
      <c r="A32" s="65">
        <v>11.2</v>
      </c>
      <c r="B32" s="69" t="s">
        <v>72</v>
      </c>
      <c r="C32" s="22" t="s">
        <v>104</v>
      </c>
      <c r="D32" s="67">
        <v>2</v>
      </c>
      <c r="E32" s="85" t="s">
        <v>129</v>
      </c>
      <c r="F32" s="26">
        <v>992.55</v>
      </c>
      <c r="G32" s="27"/>
      <c r="H32" s="27"/>
      <c r="I32" s="26" t="s">
        <v>38</v>
      </c>
      <c r="J32" s="29">
        <f t="shared" si="0"/>
        <v>1</v>
      </c>
      <c r="K32" s="30" t="s">
        <v>39</v>
      </c>
      <c r="L32" s="30" t="s">
        <v>4</v>
      </c>
      <c r="M32" s="58"/>
      <c r="N32" s="27"/>
      <c r="O32" s="27"/>
      <c r="P32" s="31"/>
      <c r="Q32" s="27"/>
      <c r="R32" s="27"/>
      <c r="S32" s="31"/>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3">
        <f t="shared" si="1"/>
        <v>1985.1</v>
      </c>
      <c r="BB32" s="34">
        <f t="shared" si="2"/>
        <v>1985.1</v>
      </c>
      <c r="BC32" s="23" t="str">
        <f t="shared" si="3"/>
        <v>INR  One Thousand Nine Hundred &amp; Eighty Five  and Paise Ten Only</v>
      </c>
      <c r="IA32" s="24">
        <v>11.2</v>
      </c>
      <c r="IB32" s="24" t="s">
        <v>72</v>
      </c>
      <c r="IC32" s="24" t="s">
        <v>104</v>
      </c>
      <c r="ID32" s="24">
        <v>2</v>
      </c>
      <c r="IE32" s="25" t="s">
        <v>129</v>
      </c>
      <c r="IF32" s="25" t="s">
        <v>40</v>
      </c>
      <c r="IG32" s="25" t="s">
        <v>35</v>
      </c>
      <c r="IH32" s="25">
        <v>123.223</v>
      </c>
      <c r="II32" s="25" t="s">
        <v>37</v>
      </c>
    </row>
    <row r="33" spans="1:243" s="24" customFormat="1" ht="60">
      <c r="A33" s="61">
        <v>12</v>
      </c>
      <c r="B33" s="62" t="s">
        <v>73</v>
      </c>
      <c r="C33" s="22" t="s">
        <v>105</v>
      </c>
      <c r="D33" s="67">
        <v>50</v>
      </c>
      <c r="E33" s="81" t="s">
        <v>126</v>
      </c>
      <c r="F33" s="26">
        <v>210.43</v>
      </c>
      <c r="G33" s="27"/>
      <c r="H33" s="27"/>
      <c r="I33" s="26" t="s">
        <v>38</v>
      </c>
      <c r="J33" s="29">
        <f t="shared" si="0"/>
        <v>1</v>
      </c>
      <c r="K33" s="30" t="s">
        <v>39</v>
      </c>
      <c r="L33" s="30" t="s">
        <v>4</v>
      </c>
      <c r="M33" s="58"/>
      <c r="N33" s="27"/>
      <c r="O33" s="27"/>
      <c r="P33" s="31"/>
      <c r="Q33" s="27"/>
      <c r="R33" s="27"/>
      <c r="S33" s="31"/>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3">
        <f t="shared" si="1"/>
        <v>10521.5</v>
      </c>
      <c r="BB33" s="34">
        <f t="shared" si="2"/>
        <v>10521.5</v>
      </c>
      <c r="BC33" s="23" t="str">
        <f t="shared" si="3"/>
        <v>INR  Ten Thousand Five Hundred &amp; Twenty One  and Paise Fifty Only</v>
      </c>
      <c r="IA33" s="24">
        <v>12</v>
      </c>
      <c r="IB33" s="24" t="s">
        <v>73</v>
      </c>
      <c r="IC33" s="24" t="s">
        <v>105</v>
      </c>
      <c r="ID33" s="24">
        <v>50</v>
      </c>
      <c r="IE33" s="25" t="s">
        <v>126</v>
      </c>
      <c r="IF33" s="25" t="s">
        <v>41</v>
      </c>
      <c r="IG33" s="25" t="s">
        <v>42</v>
      </c>
      <c r="IH33" s="25">
        <v>213</v>
      </c>
      <c r="II33" s="25" t="s">
        <v>37</v>
      </c>
    </row>
    <row r="34" spans="1:243" s="24" customFormat="1" ht="45">
      <c r="A34" s="61">
        <v>13</v>
      </c>
      <c r="B34" s="62" t="s">
        <v>74</v>
      </c>
      <c r="C34" s="22" t="s">
        <v>106</v>
      </c>
      <c r="D34" s="67">
        <v>16</v>
      </c>
      <c r="E34" s="81" t="s">
        <v>129</v>
      </c>
      <c r="F34" s="26">
        <v>166.59</v>
      </c>
      <c r="G34" s="27"/>
      <c r="H34" s="27"/>
      <c r="I34" s="26" t="s">
        <v>38</v>
      </c>
      <c r="J34" s="29">
        <f t="shared" si="0"/>
        <v>1</v>
      </c>
      <c r="K34" s="30" t="s">
        <v>39</v>
      </c>
      <c r="L34" s="30" t="s">
        <v>4</v>
      </c>
      <c r="M34" s="58"/>
      <c r="N34" s="27"/>
      <c r="O34" s="27"/>
      <c r="P34" s="31"/>
      <c r="Q34" s="27"/>
      <c r="R34" s="27"/>
      <c r="S34" s="31"/>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f t="shared" si="1"/>
        <v>2665.44</v>
      </c>
      <c r="BB34" s="34">
        <f t="shared" si="2"/>
        <v>2665.44</v>
      </c>
      <c r="BC34" s="23" t="str">
        <f t="shared" si="3"/>
        <v>INR  Two Thousand Six Hundred &amp; Sixty Five  and Paise Forty Four Only</v>
      </c>
      <c r="IA34" s="24">
        <v>13</v>
      </c>
      <c r="IB34" s="24" t="s">
        <v>74</v>
      </c>
      <c r="IC34" s="24" t="s">
        <v>106</v>
      </c>
      <c r="ID34" s="24">
        <v>16</v>
      </c>
      <c r="IE34" s="25" t="s">
        <v>129</v>
      </c>
      <c r="IF34" s="25" t="s">
        <v>34</v>
      </c>
      <c r="IG34" s="25" t="s">
        <v>43</v>
      </c>
      <c r="IH34" s="25">
        <v>10</v>
      </c>
      <c r="II34" s="25" t="s">
        <v>37</v>
      </c>
    </row>
    <row r="35" spans="1:243" s="24" customFormat="1" ht="60">
      <c r="A35" s="61">
        <v>14</v>
      </c>
      <c r="B35" s="62" t="s">
        <v>75</v>
      </c>
      <c r="C35" s="22" t="s">
        <v>107</v>
      </c>
      <c r="D35" s="67"/>
      <c r="E35" s="82"/>
      <c r="F35" s="26">
        <v>0</v>
      </c>
      <c r="G35" s="27"/>
      <c r="H35" s="27"/>
      <c r="I35" s="26"/>
      <c r="J35" s="29"/>
      <c r="K35" s="30"/>
      <c r="L35" s="30"/>
      <c r="M35" s="36"/>
      <c r="N35" s="27"/>
      <c r="O35" s="27"/>
      <c r="P35" s="31"/>
      <c r="Q35" s="27"/>
      <c r="R35" s="27"/>
      <c r="S35" s="31"/>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3"/>
      <c r="BB35" s="34"/>
      <c r="BC35" s="23"/>
      <c r="IA35" s="24">
        <v>14</v>
      </c>
      <c r="IB35" s="24" t="s">
        <v>75</v>
      </c>
      <c r="IC35" s="24" t="s">
        <v>107</v>
      </c>
      <c r="IE35" s="25"/>
      <c r="IF35" s="25" t="s">
        <v>41</v>
      </c>
      <c r="IG35" s="25" t="s">
        <v>42</v>
      </c>
      <c r="IH35" s="25">
        <v>213</v>
      </c>
      <c r="II35" s="25" t="s">
        <v>37</v>
      </c>
    </row>
    <row r="36" spans="1:243" s="24" customFormat="1" ht="28.5">
      <c r="A36" s="61">
        <v>14.1</v>
      </c>
      <c r="B36" s="62" t="s">
        <v>76</v>
      </c>
      <c r="C36" s="22" t="s">
        <v>108</v>
      </c>
      <c r="D36" s="67">
        <v>5</v>
      </c>
      <c r="E36" s="81" t="s">
        <v>129</v>
      </c>
      <c r="F36" s="26">
        <v>418.24</v>
      </c>
      <c r="G36" s="27"/>
      <c r="H36" s="27"/>
      <c r="I36" s="26" t="s">
        <v>38</v>
      </c>
      <c r="J36" s="29">
        <f>IF(I36="Less(-)",-1,1)</f>
        <v>1</v>
      </c>
      <c r="K36" s="30" t="s">
        <v>39</v>
      </c>
      <c r="L36" s="30" t="s">
        <v>4</v>
      </c>
      <c r="M36" s="58"/>
      <c r="N36" s="27"/>
      <c r="O36" s="27"/>
      <c r="P36" s="31"/>
      <c r="Q36" s="27"/>
      <c r="R36" s="27"/>
      <c r="S36" s="31"/>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3">
        <f>total_amount_ba($B$2,$D$2,D36,F36,J36,K36,M36)</f>
        <v>2091.2</v>
      </c>
      <c r="BB36" s="34">
        <f>BA36+SUM(N36:AZ36)</f>
        <v>2091.2</v>
      </c>
      <c r="BC36" s="23" t="str">
        <f>SpellNumber(L36,BB36)</f>
        <v>INR  Two Thousand  &amp;Ninety One  and Paise Twenty Only</v>
      </c>
      <c r="IA36" s="24">
        <v>14.1</v>
      </c>
      <c r="IB36" s="24" t="s">
        <v>76</v>
      </c>
      <c r="IC36" s="24" t="s">
        <v>108</v>
      </c>
      <c r="ID36" s="24">
        <v>5</v>
      </c>
      <c r="IE36" s="25" t="s">
        <v>129</v>
      </c>
      <c r="IF36" s="25" t="s">
        <v>34</v>
      </c>
      <c r="IG36" s="25" t="s">
        <v>43</v>
      </c>
      <c r="IH36" s="25">
        <v>10</v>
      </c>
      <c r="II36" s="25" t="s">
        <v>37</v>
      </c>
    </row>
    <row r="37" spans="1:243" s="24" customFormat="1" ht="45">
      <c r="A37" s="61">
        <v>15</v>
      </c>
      <c r="B37" s="62" t="s">
        <v>77</v>
      </c>
      <c r="C37" s="22" t="s">
        <v>109</v>
      </c>
      <c r="D37" s="67">
        <v>15</v>
      </c>
      <c r="E37" s="81" t="s">
        <v>129</v>
      </c>
      <c r="F37" s="26">
        <v>208.68</v>
      </c>
      <c r="G37" s="27"/>
      <c r="H37" s="27"/>
      <c r="I37" s="26" t="s">
        <v>38</v>
      </c>
      <c r="J37" s="29">
        <f>IF(I37="Less(-)",-1,1)</f>
        <v>1</v>
      </c>
      <c r="K37" s="30" t="s">
        <v>39</v>
      </c>
      <c r="L37" s="30" t="s">
        <v>4</v>
      </c>
      <c r="M37" s="58"/>
      <c r="N37" s="27"/>
      <c r="O37" s="27"/>
      <c r="P37" s="31"/>
      <c r="Q37" s="27"/>
      <c r="R37" s="27"/>
      <c r="S37" s="31"/>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3">
        <f>total_amount_ba($B$2,$D$2,D37,F37,J37,K37,M37)</f>
        <v>3130.2</v>
      </c>
      <c r="BB37" s="34">
        <f>BA37+SUM(N37:AZ37)</f>
        <v>3130.2</v>
      </c>
      <c r="BC37" s="23" t="str">
        <f>SpellNumber(L37,BB37)</f>
        <v>INR  Three Thousand One Hundred &amp; Thirty  and Paise Twenty Only</v>
      </c>
      <c r="IA37" s="24">
        <v>15</v>
      </c>
      <c r="IB37" s="24" t="s">
        <v>77</v>
      </c>
      <c r="IC37" s="24" t="s">
        <v>109</v>
      </c>
      <c r="ID37" s="24">
        <v>15</v>
      </c>
      <c r="IE37" s="25" t="s">
        <v>129</v>
      </c>
      <c r="IF37" s="25" t="s">
        <v>44</v>
      </c>
      <c r="IG37" s="25" t="s">
        <v>45</v>
      </c>
      <c r="IH37" s="25">
        <v>10</v>
      </c>
      <c r="II37" s="25" t="s">
        <v>37</v>
      </c>
    </row>
    <row r="38" spans="1:243" s="24" customFormat="1" ht="120">
      <c r="A38" s="65">
        <v>16</v>
      </c>
      <c r="B38" s="62" t="s">
        <v>78</v>
      </c>
      <c r="C38" s="22" t="s">
        <v>110</v>
      </c>
      <c r="D38" s="67"/>
      <c r="E38" s="85"/>
      <c r="F38" s="26">
        <v>0</v>
      </c>
      <c r="G38" s="27"/>
      <c r="H38" s="27"/>
      <c r="I38" s="26"/>
      <c r="J38" s="29"/>
      <c r="K38" s="30"/>
      <c r="L38" s="30"/>
      <c r="M38" s="36"/>
      <c r="N38" s="27"/>
      <c r="O38" s="27"/>
      <c r="P38" s="31"/>
      <c r="Q38" s="27"/>
      <c r="R38" s="27"/>
      <c r="S38" s="31"/>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3"/>
      <c r="BB38" s="34"/>
      <c r="BC38" s="23"/>
      <c r="IA38" s="24">
        <v>16</v>
      </c>
      <c r="IB38" s="24" t="s">
        <v>78</v>
      </c>
      <c r="IC38" s="24" t="s">
        <v>110</v>
      </c>
      <c r="IE38" s="25"/>
      <c r="IF38" s="25" t="s">
        <v>40</v>
      </c>
      <c r="IG38" s="25" t="s">
        <v>35</v>
      </c>
      <c r="IH38" s="25">
        <v>123.223</v>
      </c>
      <c r="II38" s="25" t="s">
        <v>37</v>
      </c>
    </row>
    <row r="39" spans="1:243" s="24" customFormat="1" ht="28.5">
      <c r="A39" s="65">
        <v>16.1</v>
      </c>
      <c r="B39" s="62" t="s">
        <v>79</v>
      </c>
      <c r="C39" s="22" t="s">
        <v>111</v>
      </c>
      <c r="D39" s="67">
        <v>1</v>
      </c>
      <c r="E39" s="85" t="s">
        <v>37</v>
      </c>
      <c r="F39" s="26">
        <v>2670.76</v>
      </c>
      <c r="G39" s="27"/>
      <c r="H39" s="27"/>
      <c r="I39" s="26" t="s">
        <v>38</v>
      </c>
      <c r="J39" s="29">
        <f>IF(I39="Less(-)",-1,1)</f>
        <v>1</v>
      </c>
      <c r="K39" s="30" t="s">
        <v>39</v>
      </c>
      <c r="L39" s="30" t="s">
        <v>4</v>
      </c>
      <c r="M39" s="58"/>
      <c r="N39" s="27"/>
      <c r="O39" s="27"/>
      <c r="P39" s="31"/>
      <c r="Q39" s="27"/>
      <c r="R39" s="27"/>
      <c r="S39" s="31"/>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5"/>
      <c r="AV39" s="32"/>
      <c r="AW39" s="32"/>
      <c r="AX39" s="32"/>
      <c r="AY39" s="32"/>
      <c r="AZ39" s="32"/>
      <c r="BA39" s="33">
        <f>total_amount_ba($B$2,$D$2,D39,F39,J39,K39,M39)</f>
        <v>2670.76</v>
      </c>
      <c r="BB39" s="34">
        <f>BA39+SUM(N39:AZ39)</f>
        <v>2670.76</v>
      </c>
      <c r="BC39" s="23" t="str">
        <f>SpellNumber(L39,BB39)</f>
        <v>INR  Two Thousand Six Hundred &amp; Seventy  and Paise Seventy Six Only</v>
      </c>
      <c r="IA39" s="24">
        <v>16.1</v>
      </c>
      <c r="IB39" s="24" t="s">
        <v>79</v>
      </c>
      <c r="IC39" s="24" t="s">
        <v>111</v>
      </c>
      <c r="ID39" s="24">
        <v>1</v>
      </c>
      <c r="IE39" s="25" t="s">
        <v>37</v>
      </c>
      <c r="IF39" s="25" t="s">
        <v>41</v>
      </c>
      <c r="IG39" s="25" t="s">
        <v>42</v>
      </c>
      <c r="IH39" s="25">
        <v>213</v>
      </c>
      <c r="II39" s="25" t="s">
        <v>37</v>
      </c>
    </row>
    <row r="40" spans="1:243" s="24" customFormat="1" ht="30">
      <c r="A40" s="64">
        <v>17</v>
      </c>
      <c r="B40" s="62" t="s">
        <v>80</v>
      </c>
      <c r="C40" s="22" t="s">
        <v>112</v>
      </c>
      <c r="D40" s="67"/>
      <c r="E40" s="81"/>
      <c r="F40" s="26">
        <v>0</v>
      </c>
      <c r="G40" s="27"/>
      <c r="H40" s="27"/>
      <c r="I40" s="26"/>
      <c r="J40" s="29"/>
      <c r="K40" s="30"/>
      <c r="L40" s="30"/>
      <c r="M40" s="36"/>
      <c r="N40" s="27"/>
      <c r="O40" s="27"/>
      <c r="P40" s="31"/>
      <c r="Q40" s="27"/>
      <c r="R40" s="27"/>
      <c r="S40" s="31"/>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3"/>
      <c r="BB40" s="34"/>
      <c r="BC40" s="23"/>
      <c r="IA40" s="24">
        <v>17</v>
      </c>
      <c r="IB40" s="24" t="s">
        <v>80</v>
      </c>
      <c r="IC40" s="24" t="s">
        <v>112</v>
      </c>
      <c r="IE40" s="25"/>
      <c r="IF40" s="25" t="s">
        <v>34</v>
      </c>
      <c r="IG40" s="25" t="s">
        <v>43</v>
      </c>
      <c r="IH40" s="25">
        <v>10</v>
      </c>
      <c r="II40" s="25" t="s">
        <v>37</v>
      </c>
    </row>
    <row r="41" spans="1:243" s="24" customFormat="1" ht="28.5">
      <c r="A41" s="64">
        <v>17.1</v>
      </c>
      <c r="B41" s="62" t="s">
        <v>81</v>
      </c>
      <c r="C41" s="22" t="s">
        <v>113</v>
      </c>
      <c r="D41" s="67">
        <v>1</v>
      </c>
      <c r="E41" s="81" t="s">
        <v>129</v>
      </c>
      <c r="F41" s="26">
        <v>166.59</v>
      </c>
      <c r="G41" s="27"/>
      <c r="H41" s="27"/>
      <c r="I41" s="26" t="s">
        <v>38</v>
      </c>
      <c r="J41" s="29">
        <f aca="true" t="shared" si="4" ref="J41:J46">IF(I41="Less(-)",-1,1)</f>
        <v>1</v>
      </c>
      <c r="K41" s="30" t="s">
        <v>39</v>
      </c>
      <c r="L41" s="30" t="s">
        <v>4</v>
      </c>
      <c r="M41" s="58"/>
      <c r="N41" s="27"/>
      <c r="O41" s="27"/>
      <c r="P41" s="31"/>
      <c r="Q41" s="27"/>
      <c r="R41" s="27"/>
      <c r="S41" s="31"/>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3">
        <f aca="true" t="shared" si="5" ref="BA41:BA46">total_amount_ba($B$2,$D$2,D41,F41,J41,K41,M41)</f>
        <v>166.59</v>
      </c>
      <c r="BB41" s="34">
        <f aca="true" t="shared" si="6" ref="BB41:BB46">BA41+SUM(N41:AZ41)</f>
        <v>166.59</v>
      </c>
      <c r="BC41" s="23" t="str">
        <f aca="true" t="shared" si="7" ref="BC41:BC46">SpellNumber(L41,BB41)</f>
        <v>INR  One Hundred &amp; Sixty Six  and Paise Fifty Nine Only</v>
      </c>
      <c r="IA41" s="24">
        <v>17.1</v>
      </c>
      <c r="IB41" s="24" t="s">
        <v>81</v>
      </c>
      <c r="IC41" s="24" t="s">
        <v>113</v>
      </c>
      <c r="ID41" s="24">
        <v>1</v>
      </c>
      <c r="IE41" s="25" t="s">
        <v>129</v>
      </c>
      <c r="IF41" s="25" t="s">
        <v>44</v>
      </c>
      <c r="IG41" s="25" t="s">
        <v>45</v>
      </c>
      <c r="IH41" s="25">
        <v>10</v>
      </c>
      <c r="II41" s="25" t="s">
        <v>37</v>
      </c>
    </row>
    <row r="42" spans="1:243" s="24" customFormat="1" ht="90">
      <c r="A42" s="61">
        <v>18</v>
      </c>
      <c r="B42" s="62" t="s">
        <v>82</v>
      </c>
      <c r="C42" s="22" t="s">
        <v>114</v>
      </c>
      <c r="D42" s="67">
        <v>2</v>
      </c>
      <c r="E42" s="81" t="s">
        <v>129</v>
      </c>
      <c r="F42" s="26">
        <v>333.19</v>
      </c>
      <c r="G42" s="27"/>
      <c r="H42" s="27"/>
      <c r="I42" s="26" t="s">
        <v>38</v>
      </c>
      <c r="J42" s="29">
        <f t="shared" si="4"/>
        <v>1</v>
      </c>
      <c r="K42" s="30" t="s">
        <v>39</v>
      </c>
      <c r="L42" s="30" t="s">
        <v>4</v>
      </c>
      <c r="M42" s="58"/>
      <c r="N42" s="27"/>
      <c r="O42" s="27"/>
      <c r="P42" s="31"/>
      <c r="Q42" s="27"/>
      <c r="R42" s="27"/>
      <c r="S42" s="31"/>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3">
        <f t="shared" si="5"/>
        <v>666.38</v>
      </c>
      <c r="BB42" s="34">
        <f t="shared" si="6"/>
        <v>666.38</v>
      </c>
      <c r="BC42" s="23" t="str">
        <f t="shared" si="7"/>
        <v>INR  Six Hundred &amp; Sixty Six  and Paise Thirty Eight Only</v>
      </c>
      <c r="IA42" s="24">
        <v>18</v>
      </c>
      <c r="IB42" s="24" t="s">
        <v>82</v>
      </c>
      <c r="IC42" s="24" t="s">
        <v>114</v>
      </c>
      <c r="ID42" s="24">
        <v>2</v>
      </c>
      <c r="IE42" s="25" t="s">
        <v>129</v>
      </c>
      <c r="IF42" s="25" t="s">
        <v>40</v>
      </c>
      <c r="IG42" s="25" t="s">
        <v>35</v>
      </c>
      <c r="IH42" s="25">
        <v>123.223</v>
      </c>
      <c r="II42" s="25" t="s">
        <v>37</v>
      </c>
    </row>
    <row r="43" spans="1:243" s="24" customFormat="1" ht="60">
      <c r="A43" s="61">
        <v>19</v>
      </c>
      <c r="B43" s="62" t="s">
        <v>83</v>
      </c>
      <c r="C43" s="22" t="s">
        <v>115</v>
      </c>
      <c r="D43" s="67">
        <v>40</v>
      </c>
      <c r="E43" s="81" t="s">
        <v>126</v>
      </c>
      <c r="F43" s="26">
        <v>87.72</v>
      </c>
      <c r="G43" s="27"/>
      <c r="H43" s="27"/>
      <c r="I43" s="26" t="s">
        <v>38</v>
      </c>
      <c r="J43" s="29">
        <f t="shared" si="4"/>
        <v>1</v>
      </c>
      <c r="K43" s="30" t="s">
        <v>39</v>
      </c>
      <c r="L43" s="30" t="s">
        <v>4</v>
      </c>
      <c r="M43" s="58"/>
      <c r="N43" s="27"/>
      <c r="O43" s="27"/>
      <c r="P43" s="31"/>
      <c r="Q43" s="27"/>
      <c r="R43" s="27"/>
      <c r="S43" s="31"/>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3">
        <f t="shared" si="5"/>
        <v>3508.8</v>
      </c>
      <c r="BB43" s="34">
        <f t="shared" si="6"/>
        <v>3508.8</v>
      </c>
      <c r="BC43" s="23" t="str">
        <f t="shared" si="7"/>
        <v>INR  Three Thousand Five Hundred &amp; Eight  and Paise Eighty Only</v>
      </c>
      <c r="IA43" s="24">
        <v>19</v>
      </c>
      <c r="IB43" s="24" t="s">
        <v>83</v>
      </c>
      <c r="IC43" s="24" t="s">
        <v>115</v>
      </c>
      <c r="ID43" s="24">
        <v>40</v>
      </c>
      <c r="IE43" s="25" t="s">
        <v>126</v>
      </c>
      <c r="IF43" s="25" t="s">
        <v>41</v>
      </c>
      <c r="IG43" s="25" t="s">
        <v>42</v>
      </c>
      <c r="IH43" s="25">
        <v>213</v>
      </c>
      <c r="II43" s="25" t="s">
        <v>37</v>
      </c>
    </row>
    <row r="44" spans="1:243" s="24" customFormat="1" ht="60">
      <c r="A44" s="61">
        <v>20</v>
      </c>
      <c r="B44" s="62" t="s">
        <v>84</v>
      </c>
      <c r="C44" s="22" t="s">
        <v>116</v>
      </c>
      <c r="D44" s="67">
        <v>130</v>
      </c>
      <c r="E44" s="81" t="s">
        <v>126</v>
      </c>
      <c r="F44" s="26">
        <v>106.09</v>
      </c>
      <c r="G44" s="27"/>
      <c r="H44" s="27"/>
      <c r="I44" s="26" t="s">
        <v>38</v>
      </c>
      <c r="J44" s="29">
        <f t="shared" si="4"/>
        <v>1</v>
      </c>
      <c r="K44" s="30" t="s">
        <v>39</v>
      </c>
      <c r="L44" s="30" t="s">
        <v>4</v>
      </c>
      <c r="M44" s="58"/>
      <c r="N44" s="27"/>
      <c r="O44" s="27"/>
      <c r="P44" s="31"/>
      <c r="Q44" s="27"/>
      <c r="R44" s="27"/>
      <c r="S44" s="31"/>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3">
        <f t="shared" si="5"/>
        <v>13791.7</v>
      </c>
      <c r="BB44" s="34">
        <f t="shared" si="6"/>
        <v>13791.7</v>
      </c>
      <c r="BC44" s="23" t="str">
        <f t="shared" si="7"/>
        <v>INR  Thirteen Thousand Seven Hundred &amp; Ninety One  and Paise Seventy Only</v>
      </c>
      <c r="IA44" s="24">
        <v>20</v>
      </c>
      <c r="IB44" s="24" t="s">
        <v>84</v>
      </c>
      <c r="IC44" s="24" t="s">
        <v>116</v>
      </c>
      <c r="ID44" s="24">
        <v>130</v>
      </c>
      <c r="IE44" s="25" t="s">
        <v>126</v>
      </c>
      <c r="IF44" s="25" t="s">
        <v>34</v>
      </c>
      <c r="IG44" s="25" t="s">
        <v>43</v>
      </c>
      <c r="IH44" s="25">
        <v>10</v>
      </c>
      <c r="II44" s="25" t="s">
        <v>37</v>
      </c>
    </row>
    <row r="45" spans="1:243" s="24" customFormat="1" ht="180">
      <c r="A45" s="66">
        <v>21</v>
      </c>
      <c r="B45" s="70" t="s">
        <v>85</v>
      </c>
      <c r="C45" s="22" t="s">
        <v>117</v>
      </c>
      <c r="D45" s="67">
        <v>10</v>
      </c>
      <c r="E45" s="82" t="s">
        <v>129</v>
      </c>
      <c r="F45" s="26">
        <v>3287.15</v>
      </c>
      <c r="G45" s="27"/>
      <c r="H45" s="27"/>
      <c r="I45" s="26" t="s">
        <v>38</v>
      </c>
      <c r="J45" s="29">
        <f t="shared" si="4"/>
        <v>1</v>
      </c>
      <c r="K45" s="30" t="s">
        <v>39</v>
      </c>
      <c r="L45" s="30" t="s">
        <v>4</v>
      </c>
      <c r="M45" s="58"/>
      <c r="N45" s="27"/>
      <c r="O45" s="27"/>
      <c r="P45" s="31"/>
      <c r="Q45" s="27"/>
      <c r="R45" s="27"/>
      <c r="S45" s="31"/>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3">
        <f t="shared" si="5"/>
        <v>32871.5</v>
      </c>
      <c r="BB45" s="34">
        <f t="shared" si="6"/>
        <v>32871.5</v>
      </c>
      <c r="BC45" s="23" t="str">
        <f t="shared" si="7"/>
        <v>INR  Thirty Two Thousand Eight Hundred &amp; Seventy One  and Paise Fifty Only</v>
      </c>
      <c r="IA45" s="24">
        <v>21</v>
      </c>
      <c r="IB45" s="24" t="s">
        <v>85</v>
      </c>
      <c r="IC45" s="24" t="s">
        <v>117</v>
      </c>
      <c r="ID45" s="24">
        <v>10</v>
      </c>
      <c r="IE45" s="25" t="s">
        <v>129</v>
      </c>
      <c r="IF45" s="25" t="s">
        <v>41</v>
      </c>
      <c r="IG45" s="25" t="s">
        <v>42</v>
      </c>
      <c r="IH45" s="25">
        <v>213</v>
      </c>
      <c r="II45" s="25" t="s">
        <v>37</v>
      </c>
    </row>
    <row r="46" spans="1:243" s="24" customFormat="1" ht="180">
      <c r="A46" s="66">
        <v>22</v>
      </c>
      <c r="B46" s="70" t="s">
        <v>86</v>
      </c>
      <c r="C46" s="22" t="s">
        <v>118</v>
      </c>
      <c r="D46" s="67">
        <v>9</v>
      </c>
      <c r="E46" s="82" t="s">
        <v>129</v>
      </c>
      <c r="F46" s="26">
        <v>7991.28</v>
      </c>
      <c r="G46" s="27"/>
      <c r="H46" s="27"/>
      <c r="I46" s="26" t="s">
        <v>38</v>
      </c>
      <c r="J46" s="29">
        <f t="shared" si="4"/>
        <v>1</v>
      </c>
      <c r="K46" s="30" t="s">
        <v>39</v>
      </c>
      <c r="L46" s="30" t="s">
        <v>4</v>
      </c>
      <c r="M46" s="58"/>
      <c r="N46" s="27"/>
      <c r="O46" s="27"/>
      <c r="P46" s="31"/>
      <c r="Q46" s="27"/>
      <c r="R46" s="27"/>
      <c r="S46" s="31"/>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3">
        <f t="shared" si="5"/>
        <v>71921.52</v>
      </c>
      <c r="BB46" s="34">
        <f t="shared" si="6"/>
        <v>71921.52</v>
      </c>
      <c r="BC46" s="23" t="str">
        <f t="shared" si="7"/>
        <v>INR  Seventy One Thousand Nine Hundred &amp; Twenty One  and Paise Fifty Two Only</v>
      </c>
      <c r="IA46" s="24">
        <v>22</v>
      </c>
      <c r="IB46" s="24" t="s">
        <v>86</v>
      </c>
      <c r="IC46" s="24" t="s">
        <v>118</v>
      </c>
      <c r="ID46" s="24">
        <v>9</v>
      </c>
      <c r="IE46" s="25" t="s">
        <v>129</v>
      </c>
      <c r="IF46" s="25" t="s">
        <v>34</v>
      </c>
      <c r="IG46" s="25" t="s">
        <v>43</v>
      </c>
      <c r="IH46" s="25">
        <v>10</v>
      </c>
      <c r="II46" s="25" t="s">
        <v>37</v>
      </c>
    </row>
    <row r="47" spans="1:243" s="24" customFormat="1" ht="75">
      <c r="A47" s="61">
        <v>23</v>
      </c>
      <c r="B47" s="62" t="s">
        <v>87</v>
      </c>
      <c r="C47" s="22" t="s">
        <v>119</v>
      </c>
      <c r="D47" s="67"/>
      <c r="E47" s="81"/>
      <c r="F47" s="26">
        <v>0</v>
      </c>
      <c r="G47" s="27"/>
      <c r="H47" s="27"/>
      <c r="I47" s="26"/>
      <c r="J47" s="29"/>
      <c r="K47" s="30"/>
      <c r="L47" s="30"/>
      <c r="M47" s="36"/>
      <c r="N47" s="27"/>
      <c r="O47" s="27"/>
      <c r="P47" s="31"/>
      <c r="Q47" s="27"/>
      <c r="R47" s="27"/>
      <c r="S47" s="31"/>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3"/>
      <c r="BB47" s="34"/>
      <c r="BC47" s="23"/>
      <c r="IA47" s="24">
        <v>23</v>
      </c>
      <c r="IB47" s="24" t="s">
        <v>87</v>
      </c>
      <c r="IC47" s="24" t="s">
        <v>119</v>
      </c>
      <c r="IE47" s="25"/>
      <c r="IF47" s="25" t="s">
        <v>44</v>
      </c>
      <c r="IG47" s="25" t="s">
        <v>45</v>
      </c>
      <c r="IH47" s="25">
        <v>10</v>
      </c>
      <c r="II47" s="25" t="s">
        <v>37</v>
      </c>
    </row>
    <row r="48" spans="1:243" s="24" customFormat="1" ht="28.5">
      <c r="A48" s="61">
        <v>23.1</v>
      </c>
      <c r="B48" s="62" t="s">
        <v>88</v>
      </c>
      <c r="C48" s="22" t="s">
        <v>120</v>
      </c>
      <c r="D48" s="67">
        <v>25</v>
      </c>
      <c r="E48" s="81" t="s">
        <v>130</v>
      </c>
      <c r="F48" s="26">
        <v>85.9</v>
      </c>
      <c r="G48" s="27"/>
      <c r="H48" s="27"/>
      <c r="I48" s="26" t="s">
        <v>38</v>
      </c>
      <c r="J48" s="29">
        <f>IF(I48="Less(-)",-1,1)</f>
        <v>1</v>
      </c>
      <c r="K48" s="30" t="s">
        <v>39</v>
      </c>
      <c r="L48" s="30" t="s">
        <v>4</v>
      </c>
      <c r="M48" s="58"/>
      <c r="N48" s="27"/>
      <c r="O48" s="27"/>
      <c r="P48" s="31"/>
      <c r="Q48" s="27"/>
      <c r="R48" s="27"/>
      <c r="S48" s="31"/>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3">
        <f>total_amount_ba($B$2,$D$2,D48,F48,J48,K48,M48)</f>
        <v>2147.5</v>
      </c>
      <c r="BB48" s="34">
        <f>BA48+SUM(N48:AZ48)</f>
        <v>2147.5</v>
      </c>
      <c r="BC48" s="23" t="str">
        <f>SpellNumber(L48,BB48)</f>
        <v>INR  Two Thousand One Hundred &amp; Forty Seven  and Paise Fifty Only</v>
      </c>
      <c r="IA48" s="24">
        <v>23.1</v>
      </c>
      <c r="IB48" s="24" t="s">
        <v>88</v>
      </c>
      <c r="IC48" s="24" t="s">
        <v>120</v>
      </c>
      <c r="ID48" s="24">
        <v>25</v>
      </c>
      <c r="IE48" s="25" t="s">
        <v>130</v>
      </c>
      <c r="IF48" s="25" t="s">
        <v>40</v>
      </c>
      <c r="IG48" s="25" t="s">
        <v>35</v>
      </c>
      <c r="IH48" s="25">
        <v>123.223</v>
      </c>
      <c r="II48" s="25" t="s">
        <v>37</v>
      </c>
    </row>
    <row r="49" spans="1:243" s="24" customFormat="1" ht="165" customHeight="1">
      <c r="A49" s="61">
        <v>24</v>
      </c>
      <c r="B49" s="62" t="s">
        <v>89</v>
      </c>
      <c r="C49" s="22" t="s">
        <v>121</v>
      </c>
      <c r="D49" s="67">
        <v>2</v>
      </c>
      <c r="E49" s="81" t="s">
        <v>129</v>
      </c>
      <c r="F49" s="26">
        <v>1430.07</v>
      </c>
      <c r="G49" s="27"/>
      <c r="H49" s="27"/>
      <c r="I49" s="26" t="s">
        <v>38</v>
      </c>
      <c r="J49" s="29">
        <f>IF(I49="Less(-)",-1,1)</f>
        <v>1</v>
      </c>
      <c r="K49" s="30" t="s">
        <v>39</v>
      </c>
      <c r="L49" s="30" t="s">
        <v>4</v>
      </c>
      <c r="M49" s="58"/>
      <c r="N49" s="27"/>
      <c r="O49" s="27"/>
      <c r="P49" s="31"/>
      <c r="Q49" s="27"/>
      <c r="R49" s="27"/>
      <c r="S49" s="31"/>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5"/>
      <c r="AV49" s="32"/>
      <c r="AW49" s="32"/>
      <c r="AX49" s="32"/>
      <c r="AY49" s="32"/>
      <c r="AZ49" s="32"/>
      <c r="BA49" s="33">
        <f>total_amount_ba($B$2,$D$2,D49,F49,J49,K49,M49)</f>
        <v>2860.14</v>
      </c>
      <c r="BB49" s="34">
        <f>BA49+SUM(N49:AZ49)</f>
        <v>2860.14</v>
      </c>
      <c r="BC49" s="23" t="str">
        <f>SpellNumber(L49,BB49)</f>
        <v>INR  Two Thousand Eight Hundred &amp; Sixty  and Paise Fourteen Only</v>
      </c>
      <c r="IA49" s="24">
        <v>24</v>
      </c>
      <c r="IB49" s="24" t="s">
        <v>89</v>
      </c>
      <c r="IC49" s="24" t="s">
        <v>121</v>
      </c>
      <c r="ID49" s="24">
        <v>2</v>
      </c>
      <c r="IE49" s="25" t="s">
        <v>129</v>
      </c>
      <c r="IF49" s="25" t="s">
        <v>41</v>
      </c>
      <c r="IG49" s="25" t="s">
        <v>42</v>
      </c>
      <c r="IH49" s="25">
        <v>213</v>
      </c>
      <c r="II49" s="25" t="s">
        <v>37</v>
      </c>
    </row>
    <row r="50" spans="1:243" s="24" customFormat="1" ht="34.5" customHeight="1">
      <c r="A50" s="37" t="s">
        <v>47</v>
      </c>
      <c r="B50" s="38"/>
      <c r="C50" s="39"/>
      <c r="D50" s="40"/>
      <c r="E50" s="40"/>
      <c r="F50" s="40"/>
      <c r="G50" s="40"/>
      <c r="H50" s="41"/>
      <c r="I50" s="41"/>
      <c r="J50" s="41"/>
      <c r="K50" s="41"/>
      <c r="L50" s="42"/>
      <c r="BA50" s="43">
        <f>SUM(BA13:BA49)</f>
        <v>216990.36</v>
      </c>
      <c r="BB50" s="44">
        <f>SUM(BB13:BB49)</f>
        <v>216990.36</v>
      </c>
      <c r="BC50" s="23" t="str">
        <f>SpellNumber($E$2,BB50)</f>
        <v>INR  Two Lakh Sixteen Thousand Nine Hundred &amp; Ninety  and Paise Thirty Six Only</v>
      </c>
      <c r="IE50" s="25">
        <v>4</v>
      </c>
      <c r="IF50" s="25" t="s">
        <v>41</v>
      </c>
      <c r="IG50" s="25" t="s">
        <v>46</v>
      </c>
      <c r="IH50" s="25">
        <v>10</v>
      </c>
      <c r="II50" s="25" t="s">
        <v>37</v>
      </c>
    </row>
    <row r="51" spans="1:243" s="53" customFormat="1" ht="33.75" customHeight="1">
      <c r="A51" s="38" t="s">
        <v>48</v>
      </c>
      <c r="B51" s="45"/>
      <c r="C51" s="46"/>
      <c r="D51" s="47"/>
      <c r="E51" s="59" t="s">
        <v>51</v>
      </c>
      <c r="F51" s="60"/>
      <c r="G51" s="48"/>
      <c r="H51" s="49"/>
      <c r="I51" s="49"/>
      <c r="J51" s="49"/>
      <c r="K51" s="50"/>
      <c r="L51" s="51"/>
      <c r="M51" s="52"/>
      <c r="O51" s="24"/>
      <c r="P51" s="24"/>
      <c r="Q51" s="24"/>
      <c r="R51" s="24"/>
      <c r="S51" s="24"/>
      <c r="BA51" s="54">
        <f>IF(ISBLANK(F51),0,IF(E51="Excess (+)",ROUND(BA50+(BA50*F51),2),IF(E51="Less (-)",ROUND(BA50+(BA50*F51*(-1)),2),IF(E51="At Par",BA50,0))))</f>
        <v>0</v>
      </c>
      <c r="BB51" s="55">
        <f>ROUND(BA51,0)</f>
        <v>0</v>
      </c>
      <c r="BC51" s="23" t="str">
        <f>SpellNumber($E$2,BB51)</f>
        <v>INR Zero Only</v>
      </c>
      <c r="IE51" s="56"/>
      <c r="IF51" s="56"/>
      <c r="IG51" s="56"/>
      <c r="IH51" s="56"/>
      <c r="II51" s="56"/>
    </row>
    <row r="52" spans="1:243" s="53" customFormat="1" ht="41.25" customHeight="1">
      <c r="A52" s="37" t="s">
        <v>49</v>
      </c>
      <c r="B52" s="37"/>
      <c r="C52" s="73" t="str">
        <f>SpellNumber($E$2,BB51)</f>
        <v>INR Zero Only</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IE52" s="56"/>
      <c r="IF52" s="56"/>
      <c r="IG52" s="56"/>
      <c r="IH52" s="56"/>
      <c r="II52" s="56"/>
    </row>
    <row r="54" ht="15"/>
    <row r="55" ht="15"/>
    <row r="56" ht="15"/>
    <row r="57" ht="15"/>
    <row r="58" ht="15"/>
    <row r="59" ht="15"/>
    <row r="60" ht="15"/>
    <row r="61" ht="15"/>
  </sheetData>
  <sheetProtection password="EEC8" sheet="1" objects="1" scenarios="1"/>
  <mergeCells count="8">
    <mergeCell ref="A9:BC9"/>
    <mergeCell ref="C52:BC52"/>
    <mergeCell ref="A1:L1"/>
    <mergeCell ref="A4:BC4"/>
    <mergeCell ref="A5:BC5"/>
    <mergeCell ref="A6:BC6"/>
    <mergeCell ref="A7:BC7"/>
    <mergeCell ref="B8:BC8"/>
  </mergeCells>
  <dataValidations count="20">
    <dataValidation type="list" allowBlank="1" showErrorMessage="1" sqref="E51">
      <formula1>"Select,Excess (+),Less (-)"</formula1>
      <formula2>0</formula2>
    </dataValidation>
    <dataValidation type="list" allowBlank="1" showErrorMessage="1" sqref="K13:K49">
      <formula1>"Partial Conversion,Full Conversion"</formula1>
      <formula2>0</formula2>
    </dataValidation>
    <dataValidation type="list" allowBlank="1" showErrorMessage="1" sqref="C2">
      <formula1>"Normal,SingleWindow,Alternate"</formula1>
      <formula2>0</formula2>
    </dataValidation>
    <dataValidation allowBlank="1" showInputMessage="1" showErrorMessage="1" promptTitle="Addition / Deduction" prompt="Please Choose the correct One" sqref="J13:J49">
      <formula1>0</formula1>
      <formula2>0</formula2>
    </dataValidation>
    <dataValidation type="list" showErrorMessage="1" sqref="I13:I49">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decimal" allowBlank="1" showErrorMessage="1" errorTitle="Invalid Entry" error="Only Numeric Values are allowed. " sqref="A13:A49">
      <formula1>0</formula1>
      <formula2>999999999999999</formula2>
    </dataValidation>
    <dataValidation allowBlank="1" showInputMessage="1" showErrorMessage="1" promptTitle="Item Description" prompt="Please enter Item Description in text" sqref="B49 B39:B44 B29:B34 B19:B24">
      <formula1>0</formula1>
      <formula2>0</formula2>
    </dataValidation>
    <dataValidation allowBlank="1" showInputMessage="1" showErrorMessage="1" promptTitle="Itemcode/Make" prompt="Please enter text" sqref="C13:C4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4 M16 M18 M20 M22:M23 M25:M27 M29 M31:M34 M36:M37 M39 M41:M46 M48:M4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allowBlank="1" showInputMessage="1" showErrorMessage="1" promptTitle="Units" prompt="Please enter Units in text" sqref="E13:E49">
      <formula1>0</formula1>
      <formula2>0</formula2>
    </dataValidation>
    <dataValidation type="decimal" allowBlank="1" showInputMessage="1" showErrorMessage="1" promptTitle="Quantity" prompt="Please enter the Quantity for this item. " errorTitle="Invalid Entry" error="Only Numeric Values are allowed. " sqref="D13:D49 F13:F49">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1">
      <formula1>IF(E51="Select",-1,IF(E51="At Par",0,0))</formula1>
      <formula2>IF(E51="Select",-1,IF(E51="At Par",0,0.99))</formula2>
    </dataValidation>
    <dataValidation type="list" allowBlank="1" showInputMessage="1" showErrorMessage="1" sqref="L44 L45 L46 L47 L13 L14 L15 L16 L17 L18 L19 L20 L21 L22 L23 L24 L25 L26 L27 L28 L29 L30 L31 L32 L33 L34 L35 L36 L37 L38 L39 L40 L41 L42 L43 L49 L48">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50</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2016-06-30T05:08:09Z</cp:lastPrinted>
  <dcterms:created xsi:type="dcterms:W3CDTF">2009-01-30T06:42:42Z</dcterms:created>
  <dcterms:modified xsi:type="dcterms:W3CDTF">2022-02-25T07:12:20Z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