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<sst xmlns="http://schemas.openxmlformats.org/spreadsheetml/2006/main" count="370" uniqueCount="124">
  <si>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</si>
  <si>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</si>
  <si>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</si>
  <si>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</si>
  <si>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</si>
  <si>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</si>
  <si>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</si>
  <si>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</si>
  <si>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</si>
  <si>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</si>
  <si>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</si>
  <si>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</si>
  <si>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</si>
  <si>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</si>
  <si>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</si>
  <si>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</si>
  <si>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</si>
  <si>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</si>
  <si>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</si>
  <si>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</si>
  <si>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</si>
  <si>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</si>
  <si>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</si>
  <si>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</si>
  <si>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</si>
  <si>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</si>
  <si>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</si>
  <si>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</si>
  <si>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</si>
  <si>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</si>
  <si>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</si>
  <si>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</si>
  <si>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</si>
  <si>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</si>
  <si>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</si>
  <si>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</si>
  <si>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</si>
  <si>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</si>
  <si>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</si>
  <si>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</si>
  <si>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</si>
  <si>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</si>
  <si>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</si>
  <si>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</si>
  <si>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</si>
  <si>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</si>
  <si>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</si>
  <si>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</si>
  <si>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</si>
  <si>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</si>
  <si>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</si>
  <si>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</si>
  <si>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</si>
  <si>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</si>
  <si>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</si>
  <si>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Earthing with G.I earth pipe 4.5 mtr long. 40 mm dia incluuding acessories, and providing masonary enclosure with cover plate having locking arrangement and watering pipe etc. with charcoal  and salt as required.</t>
  </si>
  <si>
    <t>Providing and fixing 25 mm X 5 mm G.I. strip on surface or in recess for connections etc. as required</t>
  </si>
  <si>
    <t>Providing and fixing  6 SWG dia. GI wire on surface  or in recess for loop earthing alongwith the existing surface / recessed conduit / submain wiring / cable as required.</t>
  </si>
  <si>
    <t xml:space="preserve">Laying of one no. PVC insulated and PVC sheathed /XLPE power cable of 1.1kV grade  direct in ground including excavation, sand cushioning, protective covering and refilling the trench etc. as reqd. </t>
  </si>
  <si>
    <t>Upto 35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</si>
  <si>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</si>
  <si>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</si>
  <si>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Supplying and making indoor end termination with brass compression gland and aluminium lugs for following size of PVC insulated and PVC sheathed/XLPE aluminium conductor cable of 1.1kV grade as reqd.</t>
  </si>
  <si>
    <t xml:space="preserve">2x10 sq. mm. </t>
  </si>
  <si>
    <t>3-1/2x25 sq.mm.</t>
  </si>
  <si>
    <t>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t>
  </si>
  <si>
    <t>Providing and laying in position reinforced cement concrete 1:2:4 (1 cement : 2 coarse sand : 4 graded stone aggregate 20 mm nominal size) in foundation of high mast light pole etc including form work etc as required (excluding reinforcement).</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</si>
  <si>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</si>
  <si>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</si>
  <si>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 and re-filling etc as required</t>
  </si>
  <si>
    <t>40mm dia</t>
  </si>
  <si>
    <t>Supplying of one no.  XLPE sheathed aluminum conductor steel armoured power cable of size 2x10   sq.mm. 1.1kV grade of approved make complete as required.</t>
  </si>
  <si>
    <t>Supplying of one no.  XLPE sheathed aluminum conductor steel armoured power cable of size 3-1/2x25   sq.mm. 1.1kV grade of approved make complete as required.</t>
  </si>
  <si>
    <t>Supply and drawing PVC insulated 3 core round cable 2.5 sq.mm.  for connection of  equipments etc. of approved make complete as required.</t>
  </si>
  <si>
    <t>Supply  and laying of HDPE pipe ISI mark of 32 mm (8Kg / cm²) size inner dia, 2mm thick I/c cartage loading &amp; unloading etc. as reqd of approved make complete as required.</t>
  </si>
  <si>
    <t>Direct in ground I/c excavation, sand cushioning, protective covering and refilling the trench etc. as reqd.</t>
  </si>
  <si>
    <t>In pipe</t>
  </si>
  <si>
    <t>In open duct</t>
  </si>
  <si>
    <t>On surface with MS clamp</t>
  </si>
  <si>
    <t>Fabrication,supplying &amp; fixing of box of required size made out of 2mm thick CRCA sheet duly powder coated &amp; openable from top-bottom or front required &amp; fixing the same complete as required.</t>
  </si>
  <si>
    <t>Design, supply, installation, fixing, testing and commissioning of of 30.5 meter flag high mast system mast shaft shall be in four sections hot dip galvanized inside &amp; outside in single dip, suitable for wind velocity as per IS 875 part3.it shall also include decorative dome on the top and  accessories for high mast including head frame 3 point suspension system with steel wire rope 6 mm dia ,double drum winch, galvanized carriage Flag mounting arrangement suitable &amp; its control gear boxes, foundation bolts manufactured from steel along with nuts,washers,ancher plates &amp; templates including construction of foundation for the high mast pole as per design reauired with internal power tools Bottom Dia.540 mm Top Dia .150mm (For Flag Mounted arrangement) with PU painting, complete as required of approved make and as instructed by Engineer in charge -</t>
  </si>
  <si>
    <t>Supply of automatic control panel automatic control panel comprising of main MCCB 100amp, 3 nos.MCB and reverse forward 3phase swithch with automatic timer as complete of approved make.</t>
  </si>
  <si>
    <t xml:space="preserve"> Supply, installation, testing &amp; commissioning of flood light fixtures LED flood light fixture made of die cast aluminum housing fitted with toughened glass 200 watt of approved make with all accessories required as complete.</t>
  </si>
  <si>
    <t xml:space="preserve"> Supply  &amp; fixing of 5 meter octagonal pole 5 meter GI octagonal pole ,bottom dia 130mm ,top dia 70 mm ,with base plate 200x200mmx12mm,with flood light bracket.with foundation including nuts &amp; bolts 16x450x54 nosx 2 pcs.complete as required </t>
  </si>
  <si>
    <t xml:space="preserve"> Supply and installation of aviation light fixtures aviation light fixture made of cast aluminum fitted with polycarbonate cover with sensor ect complete as required.</t>
  </si>
  <si>
    <t>Supply and installation of  National Flag of good quality 20 ftx30 ft as per standard with all accessories as required to complete in all respect on high mast and as per instruction of Engineer in charge.</t>
  </si>
  <si>
    <t>Set</t>
  </si>
  <si>
    <t>Mtr.</t>
  </si>
  <si>
    <t>Nos.</t>
  </si>
  <si>
    <t>Cum</t>
  </si>
  <si>
    <t>Sqm</t>
  </si>
  <si>
    <t>Kg.</t>
  </si>
  <si>
    <t>Each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</si>
  <si>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</si>
  <si>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</si>
  <si>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</si>
  <si>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</si>
  <si>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</si>
  <si>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</si>
  <si>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</si>
  <si>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</si>
  <si>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</si>
  <si>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</si>
  <si>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</si>
  <si>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</si>
  <si>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</si>
  <si>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</si>
  <si>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</si>
  <si>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</si>
  <si>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</si>
  <si>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</si>
  <si>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</si>
  <si>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</si>
  <si>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</si>
  <si>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</si>
  <si>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</si>
  <si>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</si>
  <si>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</si>
  <si>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</si>
  <si>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</si>
  <si>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</si>
  <si>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Name of Work: Supply and installation of flag high mast with all allied works as required in the campus at IIT Kanpur.</t>
  </si>
  <si>
    <t>Contract No:  42 /Elect/2022/376       Dated: 27.12.2022</t>
  </si>
  <si>
    <t>Tender Inviting Authority: Executive Engineer (Elect.)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</si>
</sst>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9"/>
  <sheetViews>
    <sheetView showGridLines="0" zoomScale="75" zoomScaleNormal="75" zoomScalePageLayoutView="0" workbookViewId="0" topLeftCell="A1">
      <selection activeCell="E47" sqref="E47"/>
    </sheetView>
  </sheetViews>
  <sheetFormatPr defaultColWidth="9.140625" defaultRowHeight="15"/>
  <cols>
    <col min="1" max="1" width="14.8515625" style="26" customWidth="1"/>
    <col min="2" max="2" width="44.57421875" style="26" customWidth="1"/>
    <col min="3" max="3" width="17.57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4"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69" t="str">
        <f>B2&amp;" BoQ"</f>
        <v>Percentage BoQ</v>
      </c>
      <c r="B1" s="69"/>
      <c r="C1" s="69"/>
      <c r="D1" s="69"/>
      <c r="E1" s="69"/>
      <c r="F1" s="69"/>
      <c r="G1" s="69"/>
      <c r="H1" s="69"/>
      <c r="I1" s="69"/>
      <c r="J1" s="69"/>
      <c r="K1" s="69"/>
      <c r="L1" s="69"/>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0" t="s">
        <v>123</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6"/>
      <c r="IF4" s="6"/>
      <c r="IG4" s="6"/>
      <c r="IH4" s="6"/>
      <c r="II4" s="6"/>
    </row>
    <row r="5" spans="1:243" s="5" customFormat="1" ht="30.75" customHeight="1">
      <c r="A5" s="70" t="s">
        <v>121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6"/>
      <c r="IF5" s="6"/>
      <c r="IG5" s="6"/>
      <c r="IH5" s="6"/>
      <c r="II5" s="6"/>
    </row>
    <row r="6" spans="1:243" s="5" customFormat="1" ht="30.75" customHeight="1">
      <c r="A6" s="70" t="s">
        <v>122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6"/>
      <c r="IF6" s="6"/>
      <c r="IG6" s="6"/>
      <c r="IH6" s="6"/>
      <c r="II6" s="6"/>
    </row>
    <row r="7" spans="1:243" s="5"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6"/>
      <c r="IF7" s="6"/>
      <c r="IG7" s="6"/>
      <c r="IH7" s="6"/>
      <c r="II7" s="6"/>
    </row>
    <row r="8" spans="1:243" s="7" customFormat="1" ht="58.5" customHeight="1">
      <c r="A8" s="29" t="s">
        <v>51</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8"/>
      <c r="IF8" s="8"/>
      <c r="IG8" s="8"/>
      <c r="IH8" s="8"/>
      <c r="II8" s="8"/>
    </row>
    <row r="9" spans="1:243" s="9" customFormat="1" ht="61.5" customHeight="1">
      <c r="A9" s="63"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2" t="s">
        <v>52</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85.5">
      <c r="A13" s="32">
        <v>1</v>
      </c>
      <c r="B13" s="78" t="s">
        <v>55</v>
      </c>
      <c r="C13" s="33" t="s">
        <v>33</v>
      </c>
      <c r="D13" s="77">
        <v>2</v>
      </c>
      <c r="E13" s="76" t="s">
        <v>86</v>
      </c>
      <c r="F13" s="77">
        <v>6011</v>
      </c>
      <c r="G13" s="21"/>
      <c r="H13" s="15"/>
      <c r="I13" s="34" t="s">
        <v>36</v>
      </c>
      <c r="J13" s="16">
        <f>IF(I13="Less(-)",-1,1)</f>
        <v>1</v>
      </c>
      <c r="K13" s="17" t="s">
        <v>46</v>
      </c>
      <c r="L13" s="17" t="s">
        <v>6</v>
      </c>
      <c r="M13" s="37"/>
      <c r="N13" s="21"/>
      <c r="O13" s="21"/>
      <c r="P13" s="38"/>
      <c r="Q13" s="21"/>
      <c r="R13" s="21"/>
      <c r="S13" s="38"/>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55">
        <f>total_amount_ba($B$2,$D$2,D13,F13,J13,K13,M13)</f>
        <v>12022</v>
      </c>
      <c r="BB13" s="61">
        <f>BA13+SUM(N13:AZ13)</f>
        <v>12022</v>
      </c>
      <c r="BC13" s="36" t="str">
        <f>SpellNumber(L13,BB13)</f>
        <v>INR  Twelve Thousand  &amp;Twenty Two  Only</v>
      </c>
      <c r="IE13" s="20">
        <v>1</v>
      </c>
      <c r="IF13" s="20" t="s">
        <v>32</v>
      </c>
      <c r="IG13" s="20" t="s">
        <v>33</v>
      </c>
      <c r="IH13" s="20">
        <v>10</v>
      </c>
      <c r="II13" s="20" t="s">
        <v>34</v>
      </c>
    </row>
    <row r="14" spans="1:243" s="19" customFormat="1" ht="42.75">
      <c r="A14" s="32">
        <v>2</v>
      </c>
      <c r="B14" s="78" t="s">
        <v>56</v>
      </c>
      <c r="C14" s="33" t="s">
        <v>39</v>
      </c>
      <c r="D14" s="77">
        <v>25</v>
      </c>
      <c r="E14" s="76" t="s">
        <v>87</v>
      </c>
      <c r="F14" s="77">
        <v>214</v>
      </c>
      <c r="G14" s="21"/>
      <c r="H14" s="15"/>
      <c r="I14" s="34" t="s">
        <v>36</v>
      </c>
      <c r="J14" s="16">
        <f>IF(I14="Less(-)",-1,1)</f>
        <v>1</v>
      </c>
      <c r="K14" s="17" t="s">
        <v>46</v>
      </c>
      <c r="L14" s="17" t="s">
        <v>6</v>
      </c>
      <c r="M14" s="37"/>
      <c r="N14" s="21"/>
      <c r="O14" s="21"/>
      <c r="P14" s="38"/>
      <c r="Q14" s="21"/>
      <c r="R14" s="21"/>
      <c r="S14" s="38"/>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55">
        <f>total_amount_ba($B$2,$D$2,D14,F14,J14,K14,M14)</f>
        <v>5350</v>
      </c>
      <c r="BB14" s="61">
        <f>BA14+SUM(N14:AZ14)</f>
        <v>5350</v>
      </c>
      <c r="BC14" s="36" t="str">
        <f>SpellNumber(L14,BB14)</f>
        <v>INR  Five Thousand Three Hundred &amp; Fifty  Only</v>
      </c>
      <c r="IE14" s="20">
        <v>1.01</v>
      </c>
      <c r="IF14" s="20" t="s">
        <v>37</v>
      </c>
      <c r="IG14" s="20" t="s">
        <v>33</v>
      </c>
      <c r="IH14" s="20">
        <v>123.223</v>
      </c>
      <c r="II14" s="20" t="s">
        <v>35</v>
      </c>
    </row>
    <row r="15" spans="1:243" s="19" customFormat="1" ht="71.25">
      <c r="A15" s="32">
        <v>3</v>
      </c>
      <c r="B15" s="78" t="s">
        <v>57</v>
      </c>
      <c r="C15" s="33" t="s">
        <v>40</v>
      </c>
      <c r="D15" s="77">
        <v>20</v>
      </c>
      <c r="E15" s="76" t="s">
        <v>87</v>
      </c>
      <c r="F15" s="77">
        <v>36</v>
      </c>
      <c r="G15" s="21"/>
      <c r="H15" s="21"/>
      <c r="I15" s="34" t="s">
        <v>36</v>
      </c>
      <c r="J15" s="16">
        <f>IF(I15="Less(-)",-1,1)</f>
        <v>1</v>
      </c>
      <c r="K15" s="17" t="s">
        <v>46</v>
      </c>
      <c r="L15" s="17" t="s">
        <v>6</v>
      </c>
      <c r="M15" s="39"/>
      <c r="N15" s="21"/>
      <c r="O15" s="21"/>
      <c r="P15" s="38"/>
      <c r="Q15" s="21"/>
      <c r="R15" s="21"/>
      <c r="S15" s="38"/>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55">
        <f>total_amount_ba($B$2,$D$2,D15,F15,J15,K15,M15)</f>
        <v>720</v>
      </c>
      <c r="BB15" s="61">
        <f>BA15+SUM(N15:AZ15)</f>
        <v>720</v>
      </c>
      <c r="BC15" s="36" t="str">
        <f>SpellNumber(L15,BB15)</f>
        <v>INR  Seven Hundred &amp; Twenty  Only</v>
      </c>
      <c r="IE15" s="20">
        <v>1.02</v>
      </c>
      <c r="IF15" s="20" t="s">
        <v>38</v>
      </c>
      <c r="IG15" s="20" t="s">
        <v>39</v>
      </c>
      <c r="IH15" s="20">
        <v>213</v>
      </c>
      <c r="II15" s="20" t="s">
        <v>35</v>
      </c>
    </row>
    <row r="16" spans="1:243" s="19" customFormat="1" ht="85.5">
      <c r="A16" s="32">
        <v>4</v>
      </c>
      <c r="B16" s="78" t="s">
        <v>58</v>
      </c>
      <c r="C16" s="33" t="s">
        <v>42</v>
      </c>
      <c r="D16" s="77"/>
      <c r="E16" s="76"/>
      <c r="F16" s="77"/>
      <c r="G16" s="21"/>
      <c r="H16" s="21"/>
      <c r="I16" s="34"/>
      <c r="J16" s="16"/>
      <c r="K16" s="17"/>
      <c r="L16" s="17"/>
      <c r="M16" s="18"/>
      <c r="N16" s="21"/>
      <c r="O16" s="21"/>
      <c r="P16" s="38"/>
      <c r="Q16" s="21"/>
      <c r="R16" s="21"/>
      <c r="S16" s="38"/>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55"/>
      <c r="BB16" s="61"/>
      <c r="BC16" s="36"/>
      <c r="IE16" s="20">
        <v>2</v>
      </c>
      <c r="IF16" s="20" t="s">
        <v>32</v>
      </c>
      <c r="IG16" s="20" t="s">
        <v>40</v>
      </c>
      <c r="IH16" s="20">
        <v>10</v>
      </c>
      <c r="II16" s="20" t="s">
        <v>35</v>
      </c>
    </row>
    <row r="17" spans="1:243" s="19" customFormat="1" ht="28.5">
      <c r="A17" s="32">
        <v>4.1</v>
      </c>
      <c r="B17" s="78" t="s">
        <v>59</v>
      </c>
      <c r="C17" s="33" t="s">
        <v>43</v>
      </c>
      <c r="D17" s="77">
        <v>105</v>
      </c>
      <c r="E17" s="76" t="s">
        <v>87</v>
      </c>
      <c r="F17" s="77">
        <v>340</v>
      </c>
      <c r="G17" s="21"/>
      <c r="H17" s="21"/>
      <c r="I17" s="34" t="s">
        <v>36</v>
      </c>
      <c r="J17" s="16">
        <f>IF(I17="Less(-)",-1,1)</f>
        <v>1</v>
      </c>
      <c r="K17" s="17" t="s">
        <v>46</v>
      </c>
      <c r="L17" s="17" t="s">
        <v>6</v>
      </c>
      <c r="M17" s="39"/>
      <c r="N17" s="21"/>
      <c r="O17" s="21"/>
      <c r="P17" s="38"/>
      <c r="Q17" s="21"/>
      <c r="R17" s="21"/>
      <c r="S17" s="38"/>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55">
        <f>total_amount_ba($B$2,$D$2,D17,F17,J17,K17,M17)</f>
        <v>35700</v>
      </c>
      <c r="BB17" s="61">
        <f>BA17+SUM(N17:AZ17)</f>
        <v>35700</v>
      </c>
      <c r="BC17" s="36" t="str">
        <f>SpellNumber(L17,BB17)</f>
        <v>INR  Thirty Five Thousand Seven Hundred    Only</v>
      </c>
      <c r="IE17" s="20">
        <v>3</v>
      </c>
      <c r="IF17" s="20" t="s">
        <v>41</v>
      </c>
      <c r="IG17" s="20" t="s">
        <v>42</v>
      </c>
      <c r="IH17" s="20">
        <v>10</v>
      </c>
      <c r="II17" s="20" t="s">
        <v>35</v>
      </c>
    </row>
    <row r="18" spans="1:243" s="19" customFormat="1" ht="71.25">
      <c r="A18" s="32">
        <v>5</v>
      </c>
      <c r="B18" s="78" t="s">
        <v>60</v>
      </c>
      <c r="C18" s="33" t="s">
        <v>93</v>
      </c>
      <c r="D18" s="77"/>
      <c r="E18" s="76"/>
      <c r="F18" s="77"/>
      <c r="G18" s="21"/>
      <c r="H18" s="21"/>
      <c r="I18" s="34"/>
      <c r="J18" s="16"/>
      <c r="K18" s="17"/>
      <c r="L18" s="17"/>
      <c r="M18" s="18"/>
      <c r="N18" s="21"/>
      <c r="O18" s="21"/>
      <c r="P18" s="38"/>
      <c r="Q18" s="21"/>
      <c r="R18" s="21"/>
      <c r="S18" s="38"/>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55"/>
      <c r="BB18" s="61"/>
      <c r="BC18" s="36"/>
      <c r="IE18" s="20">
        <v>1.01</v>
      </c>
      <c r="IF18" s="20" t="s">
        <v>37</v>
      </c>
      <c r="IG18" s="20" t="s">
        <v>33</v>
      </c>
      <c r="IH18" s="20">
        <v>123.223</v>
      </c>
      <c r="II18" s="20" t="s">
        <v>35</v>
      </c>
    </row>
    <row r="19" spans="1:243" s="19" customFormat="1" ht="15">
      <c r="A19" s="32">
        <v>5.1</v>
      </c>
      <c r="B19" s="78" t="s">
        <v>59</v>
      </c>
      <c r="C19" s="33" t="s">
        <v>94</v>
      </c>
      <c r="D19" s="77">
        <v>10</v>
      </c>
      <c r="E19" s="76" t="s">
        <v>87</v>
      </c>
      <c r="F19" s="77">
        <v>32</v>
      </c>
      <c r="G19" s="21"/>
      <c r="H19" s="21"/>
      <c r="I19" s="34" t="s">
        <v>36</v>
      </c>
      <c r="J19" s="16">
        <f>IF(I19="Less(-)",-1,1)</f>
        <v>1</v>
      </c>
      <c r="K19" s="17" t="s">
        <v>46</v>
      </c>
      <c r="L19" s="17" t="s">
        <v>6</v>
      </c>
      <c r="M19" s="39"/>
      <c r="N19" s="21"/>
      <c r="O19" s="21"/>
      <c r="P19" s="38"/>
      <c r="Q19" s="21"/>
      <c r="R19" s="21"/>
      <c r="S19" s="38"/>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40"/>
      <c r="AV19" s="35"/>
      <c r="AW19" s="35"/>
      <c r="AX19" s="35"/>
      <c r="AY19" s="35"/>
      <c r="AZ19" s="35"/>
      <c r="BA19" s="55">
        <f>total_amount_ba($B$2,$D$2,D19,F19,J19,K19,M19)</f>
        <v>320</v>
      </c>
      <c r="BB19" s="61">
        <f>BA19+SUM(N19:AZ19)</f>
        <v>320</v>
      </c>
      <c r="BC19" s="36" t="str">
        <f>SpellNumber(L19,BB19)</f>
        <v>INR  Three Hundred &amp; Twenty  Only</v>
      </c>
      <c r="IE19" s="20">
        <v>1.02</v>
      </c>
      <c r="IF19" s="20" t="s">
        <v>38</v>
      </c>
      <c r="IG19" s="20" t="s">
        <v>39</v>
      </c>
      <c r="IH19" s="20">
        <v>213</v>
      </c>
      <c r="II19" s="20" t="s">
        <v>35</v>
      </c>
    </row>
    <row r="20" spans="1:243" s="19" customFormat="1" ht="57">
      <c r="A20" s="32">
        <v>6</v>
      </c>
      <c r="B20" s="79" t="s">
        <v>61</v>
      </c>
      <c r="C20" s="33" t="s">
        <v>95</v>
      </c>
      <c r="D20" s="77"/>
      <c r="E20" s="76"/>
      <c r="F20" s="77"/>
      <c r="G20" s="21"/>
      <c r="H20" s="21"/>
      <c r="I20" s="34"/>
      <c r="J20" s="16"/>
      <c r="K20" s="17"/>
      <c r="L20" s="17"/>
      <c r="M20" s="18"/>
      <c r="N20" s="21"/>
      <c r="O20" s="21"/>
      <c r="P20" s="38"/>
      <c r="Q20" s="21"/>
      <c r="R20" s="21"/>
      <c r="S20" s="38"/>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55"/>
      <c r="BB20" s="61"/>
      <c r="BC20" s="36"/>
      <c r="IE20" s="20">
        <v>2</v>
      </c>
      <c r="IF20" s="20" t="s">
        <v>32</v>
      </c>
      <c r="IG20" s="20" t="s">
        <v>40</v>
      </c>
      <c r="IH20" s="20">
        <v>10</v>
      </c>
      <c r="II20" s="20" t="s">
        <v>35</v>
      </c>
    </row>
    <row r="21" spans="1:243" s="19" customFormat="1" ht="15">
      <c r="A21" s="32">
        <v>6.1</v>
      </c>
      <c r="B21" s="79" t="s">
        <v>59</v>
      </c>
      <c r="C21" s="33" t="s">
        <v>96</v>
      </c>
      <c r="D21" s="77">
        <v>10</v>
      </c>
      <c r="E21" s="76" t="s">
        <v>87</v>
      </c>
      <c r="F21" s="77">
        <v>25</v>
      </c>
      <c r="G21" s="21"/>
      <c r="H21" s="21"/>
      <c r="I21" s="34" t="s">
        <v>36</v>
      </c>
      <c r="J21" s="16">
        <f>IF(I21="Less(-)",-1,1)</f>
        <v>1</v>
      </c>
      <c r="K21" s="17" t="s">
        <v>46</v>
      </c>
      <c r="L21" s="17" t="s">
        <v>6</v>
      </c>
      <c r="M21" s="39"/>
      <c r="N21" s="21"/>
      <c r="O21" s="21"/>
      <c r="P21" s="38"/>
      <c r="Q21" s="21"/>
      <c r="R21" s="21"/>
      <c r="S21" s="38"/>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55">
        <f>total_amount_ba($B$2,$D$2,D21,F21,J21,K21,M21)</f>
        <v>250</v>
      </c>
      <c r="BB21" s="61">
        <f>BA21+SUM(N21:AZ21)</f>
        <v>250</v>
      </c>
      <c r="BC21" s="36" t="str">
        <f>SpellNumber(L21,BB21)</f>
        <v>INR  Two Hundred &amp; Fifty  Only</v>
      </c>
      <c r="IE21" s="20">
        <v>3</v>
      </c>
      <c r="IF21" s="20" t="s">
        <v>41</v>
      </c>
      <c r="IG21" s="20" t="s">
        <v>42</v>
      </c>
      <c r="IH21" s="20">
        <v>10</v>
      </c>
      <c r="II21" s="20" t="s">
        <v>35</v>
      </c>
    </row>
    <row r="22" spans="1:243" s="19" customFormat="1" ht="85.5">
      <c r="A22" s="32">
        <v>7</v>
      </c>
      <c r="B22" s="78" t="s">
        <v>62</v>
      </c>
      <c r="C22" s="33" t="s">
        <v>97</v>
      </c>
      <c r="D22" s="77"/>
      <c r="E22" s="76"/>
      <c r="F22" s="77"/>
      <c r="G22" s="21"/>
      <c r="H22" s="21"/>
      <c r="I22" s="34"/>
      <c r="J22" s="16"/>
      <c r="K22" s="17"/>
      <c r="L22" s="17"/>
      <c r="M22" s="18"/>
      <c r="N22" s="21"/>
      <c r="O22" s="21"/>
      <c r="P22" s="38"/>
      <c r="Q22" s="21"/>
      <c r="R22" s="21"/>
      <c r="S22" s="38"/>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55"/>
      <c r="BB22" s="61"/>
      <c r="BC22" s="36"/>
      <c r="IE22" s="20">
        <v>1.01</v>
      </c>
      <c r="IF22" s="20" t="s">
        <v>37</v>
      </c>
      <c r="IG22" s="20" t="s">
        <v>33</v>
      </c>
      <c r="IH22" s="20">
        <v>123.223</v>
      </c>
      <c r="II22" s="20" t="s">
        <v>35</v>
      </c>
    </row>
    <row r="23" spans="1:243" s="19" customFormat="1" ht="15">
      <c r="A23" s="32">
        <v>7.1</v>
      </c>
      <c r="B23" s="78" t="s">
        <v>63</v>
      </c>
      <c r="C23" s="33" t="s">
        <v>98</v>
      </c>
      <c r="D23" s="77">
        <v>4</v>
      </c>
      <c r="E23" s="76" t="s">
        <v>88</v>
      </c>
      <c r="F23" s="77">
        <v>210</v>
      </c>
      <c r="G23" s="21"/>
      <c r="H23" s="21"/>
      <c r="I23" s="34" t="s">
        <v>36</v>
      </c>
      <c r="J23" s="16">
        <f aca="true" t="shared" si="0" ref="J23:J38">IF(I23="Less(-)",-1,1)</f>
        <v>1</v>
      </c>
      <c r="K23" s="17" t="s">
        <v>46</v>
      </c>
      <c r="L23" s="17" t="s">
        <v>6</v>
      </c>
      <c r="M23" s="39"/>
      <c r="N23" s="21"/>
      <c r="O23" s="21"/>
      <c r="P23" s="38"/>
      <c r="Q23" s="21"/>
      <c r="R23" s="21"/>
      <c r="S23" s="38"/>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55">
        <f aca="true" t="shared" si="1" ref="BA23:BA38">total_amount_ba($B$2,$D$2,D23,F23,J23,K23,M23)</f>
        <v>840</v>
      </c>
      <c r="BB23" s="61">
        <f aca="true" t="shared" si="2" ref="BB23:BB38">BA23+SUM(N23:AZ23)</f>
        <v>840</v>
      </c>
      <c r="BC23" s="36" t="str">
        <f aca="true" t="shared" si="3" ref="BC23:BC38">SpellNumber(L23,BB23)</f>
        <v>INR  Eight Hundred &amp; Forty  Only</v>
      </c>
      <c r="IE23" s="20">
        <v>3</v>
      </c>
      <c r="IF23" s="20" t="s">
        <v>41</v>
      </c>
      <c r="IG23" s="20" t="s">
        <v>42</v>
      </c>
      <c r="IH23" s="20">
        <v>10</v>
      </c>
      <c r="II23" s="20" t="s">
        <v>35</v>
      </c>
    </row>
    <row r="24" spans="1:243" s="19" customFormat="1" ht="15">
      <c r="A24" s="32">
        <v>7.2</v>
      </c>
      <c r="B24" s="78" t="s">
        <v>64</v>
      </c>
      <c r="C24" s="33" t="s">
        <v>99</v>
      </c>
      <c r="D24" s="77">
        <v>2</v>
      </c>
      <c r="E24" s="76" t="s">
        <v>88</v>
      </c>
      <c r="F24" s="77">
        <v>274</v>
      </c>
      <c r="G24" s="21"/>
      <c r="H24" s="21"/>
      <c r="I24" s="34" t="s">
        <v>36</v>
      </c>
      <c r="J24" s="16">
        <f t="shared" si="0"/>
        <v>1</v>
      </c>
      <c r="K24" s="17" t="s">
        <v>46</v>
      </c>
      <c r="L24" s="17" t="s">
        <v>6</v>
      </c>
      <c r="M24" s="39"/>
      <c r="N24" s="21"/>
      <c r="O24" s="21"/>
      <c r="P24" s="38"/>
      <c r="Q24" s="21"/>
      <c r="R24" s="21"/>
      <c r="S24" s="38"/>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55">
        <f t="shared" si="1"/>
        <v>548</v>
      </c>
      <c r="BB24" s="61">
        <f t="shared" si="2"/>
        <v>548</v>
      </c>
      <c r="BC24" s="36" t="str">
        <f t="shared" si="3"/>
        <v>INR  Five Hundred &amp; Forty Eight  Only</v>
      </c>
      <c r="IE24" s="20">
        <v>1.01</v>
      </c>
      <c r="IF24" s="20" t="s">
        <v>37</v>
      </c>
      <c r="IG24" s="20" t="s">
        <v>33</v>
      </c>
      <c r="IH24" s="20">
        <v>123.223</v>
      </c>
      <c r="II24" s="20" t="s">
        <v>35</v>
      </c>
    </row>
    <row r="25" spans="1:243" s="19" customFormat="1" ht="128.25">
      <c r="A25" s="32">
        <v>8</v>
      </c>
      <c r="B25" s="78" t="s">
        <v>65</v>
      </c>
      <c r="C25" s="33" t="s">
        <v>100</v>
      </c>
      <c r="D25" s="77">
        <v>10</v>
      </c>
      <c r="E25" s="76" t="s">
        <v>89</v>
      </c>
      <c r="F25" s="77">
        <v>573</v>
      </c>
      <c r="G25" s="21"/>
      <c r="H25" s="21"/>
      <c r="I25" s="34" t="s">
        <v>36</v>
      </c>
      <c r="J25" s="16">
        <f t="shared" si="0"/>
        <v>1</v>
      </c>
      <c r="K25" s="17" t="s">
        <v>46</v>
      </c>
      <c r="L25" s="17" t="s">
        <v>6</v>
      </c>
      <c r="M25" s="39"/>
      <c r="N25" s="21"/>
      <c r="O25" s="21"/>
      <c r="P25" s="38"/>
      <c r="Q25" s="21"/>
      <c r="R25" s="21"/>
      <c r="S25" s="38"/>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40"/>
      <c r="AV25" s="35"/>
      <c r="AW25" s="35"/>
      <c r="AX25" s="35"/>
      <c r="AY25" s="35"/>
      <c r="AZ25" s="35"/>
      <c r="BA25" s="55">
        <f t="shared" si="1"/>
        <v>5730</v>
      </c>
      <c r="BB25" s="61">
        <f t="shared" si="2"/>
        <v>5730</v>
      </c>
      <c r="BC25" s="36" t="str">
        <f t="shared" si="3"/>
        <v>INR  Five Thousand Seven Hundred &amp; Thirty  Only</v>
      </c>
      <c r="IE25" s="20">
        <v>1.02</v>
      </c>
      <c r="IF25" s="20" t="s">
        <v>38</v>
      </c>
      <c r="IG25" s="20" t="s">
        <v>39</v>
      </c>
      <c r="IH25" s="20">
        <v>213</v>
      </c>
      <c r="II25" s="20" t="s">
        <v>35</v>
      </c>
    </row>
    <row r="26" spans="1:243" s="19" customFormat="1" ht="99.75">
      <c r="A26" s="32">
        <v>9</v>
      </c>
      <c r="B26" s="79" t="s">
        <v>66</v>
      </c>
      <c r="C26" s="33" t="s">
        <v>101</v>
      </c>
      <c r="D26" s="77">
        <v>2</v>
      </c>
      <c r="E26" s="76" t="s">
        <v>89</v>
      </c>
      <c r="F26" s="77">
        <v>7040</v>
      </c>
      <c r="G26" s="21"/>
      <c r="H26" s="21"/>
      <c r="I26" s="34" t="s">
        <v>36</v>
      </c>
      <c r="J26" s="16">
        <f t="shared" si="0"/>
        <v>1</v>
      </c>
      <c r="K26" s="17" t="s">
        <v>46</v>
      </c>
      <c r="L26" s="17" t="s">
        <v>6</v>
      </c>
      <c r="M26" s="39"/>
      <c r="N26" s="21"/>
      <c r="O26" s="21"/>
      <c r="P26" s="38"/>
      <c r="Q26" s="21"/>
      <c r="R26" s="21"/>
      <c r="S26" s="38"/>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55">
        <f t="shared" si="1"/>
        <v>14080</v>
      </c>
      <c r="BB26" s="61">
        <f t="shared" si="2"/>
        <v>14080</v>
      </c>
      <c r="BC26" s="36" t="str">
        <f t="shared" si="3"/>
        <v>INR  Fourteen Thousand  &amp;Eighty  Only</v>
      </c>
      <c r="IE26" s="20">
        <v>2</v>
      </c>
      <c r="IF26" s="20" t="s">
        <v>32</v>
      </c>
      <c r="IG26" s="20" t="s">
        <v>40</v>
      </c>
      <c r="IH26" s="20">
        <v>10</v>
      </c>
      <c r="II26" s="20" t="s">
        <v>35</v>
      </c>
    </row>
    <row r="27" spans="1:243" s="19" customFormat="1" ht="57">
      <c r="A27" s="32">
        <v>10</v>
      </c>
      <c r="B27" s="79" t="s">
        <v>67</v>
      </c>
      <c r="C27" s="33" t="s">
        <v>102</v>
      </c>
      <c r="D27" s="77">
        <v>2</v>
      </c>
      <c r="E27" s="76" t="s">
        <v>89</v>
      </c>
      <c r="F27" s="77">
        <v>5578</v>
      </c>
      <c r="G27" s="21"/>
      <c r="H27" s="21"/>
      <c r="I27" s="34" t="s">
        <v>36</v>
      </c>
      <c r="J27" s="16">
        <f t="shared" si="0"/>
        <v>1</v>
      </c>
      <c r="K27" s="17" t="s">
        <v>46</v>
      </c>
      <c r="L27" s="17" t="s">
        <v>6</v>
      </c>
      <c r="M27" s="39"/>
      <c r="N27" s="21"/>
      <c r="O27" s="21"/>
      <c r="P27" s="38"/>
      <c r="Q27" s="21"/>
      <c r="R27" s="21"/>
      <c r="S27" s="38"/>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55">
        <f t="shared" si="1"/>
        <v>11156</v>
      </c>
      <c r="BB27" s="61">
        <f t="shared" si="2"/>
        <v>11156</v>
      </c>
      <c r="BC27" s="36" t="str">
        <f t="shared" si="3"/>
        <v>INR  Eleven Thousand One Hundred &amp; Fifty Six  Only</v>
      </c>
      <c r="IE27" s="20">
        <v>3</v>
      </c>
      <c r="IF27" s="20" t="s">
        <v>41</v>
      </c>
      <c r="IG27" s="20" t="s">
        <v>42</v>
      </c>
      <c r="IH27" s="20">
        <v>10</v>
      </c>
      <c r="II27" s="20" t="s">
        <v>35</v>
      </c>
    </row>
    <row r="28" spans="1:243" s="19" customFormat="1" ht="42.75">
      <c r="A28" s="32">
        <v>11</v>
      </c>
      <c r="B28" s="78" t="s">
        <v>68</v>
      </c>
      <c r="C28" s="33" t="s">
        <v>103</v>
      </c>
      <c r="D28" s="77">
        <v>2</v>
      </c>
      <c r="E28" s="76" t="s">
        <v>90</v>
      </c>
      <c r="F28" s="77">
        <v>268</v>
      </c>
      <c r="G28" s="21"/>
      <c r="H28" s="21"/>
      <c r="I28" s="34" t="s">
        <v>36</v>
      </c>
      <c r="J28" s="16">
        <f t="shared" si="0"/>
        <v>1</v>
      </c>
      <c r="K28" s="17" t="s">
        <v>46</v>
      </c>
      <c r="L28" s="17" t="s">
        <v>6</v>
      </c>
      <c r="M28" s="39"/>
      <c r="N28" s="21"/>
      <c r="O28" s="21"/>
      <c r="P28" s="38"/>
      <c r="Q28" s="21"/>
      <c r="R28" s="21"/>
      <c r="S28" s="38"/>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55">
        <f t="shared" si="1"/>
        <v>536</v>
      </c>
      <c r="BB28" s="61">
        <f t="shared" si="2"/>
        <v>536</v>
      </c>
      <c r="BC28" s="36" t="str">
        <f t="shared" si="3"/>
        <v>INR  Five Hundred &amp; Thirty Six  Only</v>
      </c>
      <c r="IE28" s="20">
        <v>1.01</v>
      </c>
      <c r="IF28" s="20" t="s">
        <v>37</v>
      </c>
      <c r="IG28" s="20" t="s">
        <v>33</v>
      </c>
      <c r="IH28" s="20">
        <v>123.223</v>
      </c>
      <c r="II28" s="20" t="s">
        <v>35</v>
      </c>
    </row>
    <row r="29" spans="1:243" s="19" customFormat="1" ht="57">
      <c r="A29" s="32">
        <v>12</v>
      </c>
      <c r="B29" s="78" t="s">
        <v>69</v>
      </c>
      <c r="C29" s="33" t="s">
        <v>104</v>
      </c>
      <c r="D29" s="77"/>
      <c r="E29" s="76"/>
      <c r="F29" s="77"/>
      <c r="G29" s="21"/>
      <c r="H29" s="21"/>
      <c r="I29" s="34"/>
      <c r="J29" s="16"/>
      <c r="K29" s="17"/>
      <c r="L29" s="17"/>
      <c r="M29" s="18"/>
      <c r="N29" s="21"/>
      <c r="O29" s="21"/>
      <c r="P29" s="38"/>
      <c r="Q29" s="21"/>
      <c r="R29" s="21"/>
      <c r="S29" s="38"/>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55"/>
      <c r="BB29" s="61"/>
      <c r="BC29" s="36"/>
      <c r="IE29" s="20">
        <v>3</v>
      </c>
      <c r="IF29" s="20" t="s">
        <v>41</v>
      </c>
      <c r="IG29" s="20" t="s">
        <v>42</v>
      </c>
      <c r="IH29" s="20">
        <v>10</v>
      </c>
      <c r="II29" s="20" t="s">
        <v>35</v>
      </c>
    </row>
    <row r="30" spans="1:243" s="19" customFormat="1" ht="15">
      <c r="A30" s="32">
        <v>12.1</v>
      </c>
      <c r="B30" s="78" t="s">
        <v>70</v>
      </c>
      <c r="C30" s="33" t="s">
        <v>105</v>
      </c>
      <c r="D30" s="77">
        <v>5</v>
      </c>
      <c r="E30" s="76" t="s">
        <v>87</v>
      </c>
      <c r="F30" s="77">
        <v>364</v>
      </c>
      <c r="G30" s="21"/>
      <c r="H30" s="21"/>
      <c r="I30" s="34" t="s">
        <v>36</v>
      </c>
      <c r="J30" s="16">
        <f t="shared" si="0"/>
        <v>1</v>
      </c>
      <c r="K30" s="17" t="s">
        <v>46</v>
      </c>
      <c r="L30" s="17" t="s">
        <v>6</v>
      </c>
      <c r="M30" s="39"/>
      <c r="N30" s="21"/>
      <c r="O30" s="21"/>
      <c r="P30" s="38"/>
      <c r="Q30" s="21"/>
      <c r="R30" s="21"/>
      <c r="S30" s="38"/>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55">
        <f t="shared" si="1"/>
        <v>1820</v>
      </c>
      <c r="BB30" s="61">
        <f t="shared" si="2"/>
        <v>1820</v>
      </c>
      <c r="BC30" s="36" t="str">
        <f t="shared" si="3"/>
        <v>INR  One Thousand Eight Hundred &amp; Twenty  Only</v>
      </c>
      <c r="IE30" s="20">
        <v>1.01</v>
      </c>
      <c r="IF30" s="20" t="s">
        <v>37</v>
      </c>
      <c r="IG30" s="20" t="s">
        <v>33</v>
      </c>
      <c r="IH30" s="20">
        <v>123.223</v>
      </c>
      <c r="II30" s="20" t="s">
        <v>35</v>
      </c>
    </row>
    <row r="31" spans="1:243" s="19" customFormat="1" ht="57">
      <c r="A31" s="32">
        <v>13</v>
      </c>
      <c r="B31" s="78" t="s">
        <v>71</v>
      </c>
      <c r="C31" s="33" t="s">
        <v>106</v>
      </c>
      <c r="D31" s="77">
        <v>10</v>
      </c>
      <c r="E31" s="76" t="s">
        <v>87</v>
      </c>
      <c r="F31" s="77">
        <v>103</v>
      </c>
      <c r="G31" s="21"/>
      <c r="H31" s="21"/>
      <c r="I31" s="34" t="s">
        <v>36</v>
      </c>
      <c r="J31" s="16">
        <f t="shared" si="0"/>
        <v>1</v>
      </c>
      <c r="K31" s="17" t="s">
        <v>46</v>
      </c>
      <c r="L31" s="17" t="s">
        <v>6</v>
      </c>
      <c r="M31" s="39"/>
      <c r="N31" s="21"/>
      <c r="O31" s="21"/>
      <c r="P31" s="38"/>
      <c r="Q31" s="21"/>
      <c r="R31" s="21"/>
      <c r="S31" s="38"/>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40"/>
      <c r="AV31" s="35"/>
      <c r="AW31" s="35"/>
      <c r="AX31" s="35"/>
      <c r="AY31" s="35"/>
      <c r="AZ31" s="35"/>
      <c r="BA31" s="55">
        <f t="shared" si="1"/>
        <v>1030</v>
      </c>
      <c r="BB31" s="61">
        <f t="shared" si="2"/>
        <v>1030</v>
      </c>
      <c r="BC31" s="36" t="str">
        <f t="shared" si="3"/>
        <v>INR  One Thousand  &amp;Thirty  Only</v>
      </c>
      <c r="IE31" s="20">
        <v>1.02</v>
      </c>
      <c r="IF31" s="20" t="s">
        <v>38</v>
      </c>
      <c r="IG31" s="20" t="s">
        <v>39</v>
      </c>
      <c r="IH31" s="20">
        <v>213</v>
      </c>
      <c r="II31" s="20" t="s">
        <v>35</v>
      </c>
    </row>
    <row r="32" spans="1:243" s="19" customFormat="1" ht="57">
      <c r="A32" s="32">
        <v>14</v>
      </c>
      <c r="B32" s="79" t="s">
        <v>72</v>
      </c>
      <c r="C32" s="33" t="s">
        <v>107</v>
      </c>
      <c r="D32" s="77">
        <v>130</v>
      </c>
      <c r="E32" s="76" t="s">
        <v>87</v>
      </c>
      <c r="F32" s="77">
        <v>193</v>
      </c>
      <c r="G32" s="21"/>
      <c r="H32" s="21"/>
      <c r="I32" s="34" t="s">
        <v>36</v>
      </c>
      <c r="J32" s="16">
        <f t="shared" si="0"/>
        <v>1</v>
      </c>
      <c r="K32" s="17" t="s">
        <v>46</v>
      </c>
      <c r="L32" s="17" t="s">
        <v>6</v>
      </c>
      <c r="M32" s="39"/>
      <c r="N32" s="21"/>
      <c r="O32" s="21"/>
      <c r="P32" s="38"/>
      <c r="Q32" s="21"/>
      <c r="R32" s="21"/>
      <c r="S32" s="38"/>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55">
        <f t="shared" si="1"/>
        <v>25090</v>
      </c>
      <c r="BB32" s="61">
        <f t="shared" si="2"/>
        <v>25090</v>
      </c>
      <c r="BC32" s="36" t="str">
        <f t="shared" si="3"/>
        <v>INR  Twenty Five Thousand  &amp;Ninety  Only</v>
      </c>
      <c r="IE32" s="20">
        <v>2</v>
      </c>
      <c r="IF32" s="20" t="s">
        <v>32</v>
      </c>
      <c r="IG32" s="20" t="s">
        <v>40</v>
      </c>
      <c r="IH32" s="20">
        <v>10</v>
      </c>
      <c r="II32" s="20" t="s">
        <v>35</v>
      </c>
    </row>
    <row r="33" spans="1:243" s="19" customFormat="1" ht="57">
      <c r="A33" s="32">
        <v>15</v>
      </c>
      <c r="B33" s="79" t="s">
        <v>73</v>
      </c>
      <c r="C33" s="33" t="s">
        <v>108</v>
      </c>
      <c r="D33" s="77">
        <v>15</v>
      </c>
      <c r="E33" s="76" t="s">
        <v>87</v>
      </c>
      <c r="F33" s="77">
        <v>249</v>
      </c>
      <c r="G33" s="21"/>
      <c r="H33" s="21"/>
      <c r="I33" s="34" t="s">
        <v>36</v>
      </c>
      <c r="J33" s="16">
        <f t="shared" si="0"/>
        <v>1</v>
      </c>
      <c r="K33" s="17" t="s">
        <v>46</v>
      </c>
      <c r="L33" s="17" t="s">
        <v>6</v>
      </c>
      <c r="M33" s="39"/>
      <c r="N33" s="21"/>
      <c r="O33" s="21"/>
      <c r="P33" s="38"/>
      <c r="Q33" s="21"/>
      <c r="R33" s="21"/>
      <c r="S33" s="38"/>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55">
        <f t="shared" si="1"/>
        <v>3735</v>
      </c>
      <c r="BB33" s="61">
        <f t="shared" si="2"/>
        <v>3735</v>
      </c>
      <c r="BC33" s="36" t="str">
        <f t="shared" si="3"/>
        <v>INR  Three Thousand Seven Hundred &amp; Thirty Five  Only</v>
      </c>
      <c r="IE33" s="20">
        <v>3</v>
      </c>
      <c r="IF33" s="20" t="s">
        <v>41</v>
      </c>
      <c r="IG33" s="20" t="s">
        <v>42</v>
      </c>
      <c r="IH33" s="20">
        <v>10</v>
      </c>
      <c r="II33" s="20" t="s">
        <v>35</v>
      </c>
    </row>
    <row r="34" spans="1:243" s="19" customFormat="1" ht="57">
      <c r="A34" s="32">
        <v>16</v>
      </c>
      <c r="B34" s="78" t="s">
        <v>74</v>
      </c>
      <c r="C34" s="33" t="s">
        <v>109</v>
      </c>
      <c r="D34" s="77"/>
      <c r="E34" s="76"/>
      <c r="F34" s="77"/>
      <c r="G34" s="21"/>
      <c r="H34" s="21"/>
      <c r="I34" s="34"/>
      <c r="J34" s="16"/>
      <c r="K34" s="17"/>
      <c r="L34" s="17"/>
      <c r="M34" s="18"/>
      <c r="N34" s="21"/>
      <c r="O34" s="21"/>
      <c r="P34" s="38"/>
      <c r="Q34" s="21"/>
      <c r="R34" s="21"/>
      <c r="S34" s="38"/>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55"/>
      <c r="BB34" s="61"/>
      <c r="BC34" s="36"/>
      <c r="IE34" s="20">
        <v>1.01</v>
      </c>
      <c r="IF34" s="20" t="s">
        <v>37</v>
      </c>
      <c r="IG34" s="20" t="s">
        <v>33</v>
      </c>
      <c r="IH34" s="20">
        <v>123.223</v>
      </c>
      <c r="II34" s="20" t="s">
        <v>35</v>
      </c>
    </row>
    <row r="35" spans="1:243" s="19" customFormat="1" ht="42.75">
      <c r="A35" s="32">
        <v>16.1</v>
      </c>
      <c r="B35" s="78" t="s">
        <v>75</v>
      </c>
      <c r="C35" s="33" t="s">
        <v>110</v>
      </c>
      <c r="D35" s="77">
        <v>5</v>
      </c>
      <c r="E35" s="76" t="s">
        <v>87</v>
      </c>
      <c r="F35" s="77">
        <v>380</v>
      </c>
      <c r="G35" s="21"/>
      <c r="H35" s="21"/>
      <c r="I35" s="34" t="s">
        <v>36</v>
      </c>
      <c r="J35" s="16">
        <f t="shared" si="0"/>
        <v>1</v>
      </c>
      <c r="K35" s="17" t="s">
        <v>46</v>
      </c>
      <c r="L35" s="17" t="s">
        <v>6</v>
      </c>
      <c r="M35" s="39"/>
      <c r="N35" s="21"/>
      <c r="O35" s="21"/>
      <c r="P35" s="38"/>
      <c r="Q35" s="21"/>
      <c r="R35" s="21"/>
      <c r="S35" s="38"/>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55">
        <f t="shared" si="1"/>
        <v>1900</v>
      </c>
      <c r="BB35" s="61">
        <f t="shared" si="2"/>
        <v>1900</v>
      </c>
      <c r="BC35" s="36" t="str">
        <f t="shared" si="3"/>
        <v>INR  One Thousand Nine Hundred    Only</v>
      </c>
      <c r="IE35" s="20">
        <v>3</v>
      </c>
      <c r="IF35" s="20" t="s">
        <v>41</v>
      </c>
      <c r="IG35" s="20" t="s">
        <v>42</v>
      </c>
      <c r="IH35" s="20">
        <v>10</v>
      </c>
      <c r="II35" s="20" t="s">
        <v>35</v>
      </c>
    </row>
    <row r="36" spans="1:243" s="19" customFormat="1" ht="15">
      <c r="A36" s="32">
        <v>16.2</v>
      </c>
      <c r="B36" s="78" t="s">
        <v>76</v>
      </c>
      <c r="C36" s="33" t="s">
        <v>111</v>
      </c>
      <c r="D36" s="77">
        <v>1</v>
      </c>
      <c r="E36" s="76" t="s">
        <v>87</v>
      </c>
      <c r="F36" s="77">
        <v>85</v>
      </c>
      <c r="G36" s="21"/>
      <c r="H36" s="21"/>
      <c r="I36" s="34" t="s">
        <v>36</v>
      </c>
      <c r="J36" s="16">
        <f t="shared" si="0"/>
        <v>1</v>
      </c>
      <c r="K36" s="17" t="s">
        <v>46</v>
      </c>
      <c r="L36" s="17" t="s">
        <v>6</v>
      </c>
      <c r="M36" s="39"/>
      <c r="N36" s="21"/>
      <c r="O36" s="21"/>
      <c r="P36" s="38"/>
      <c r="Q36" s="21"/>
      <c r="R36" s="21"/>
      <c r="S36" s="38"/>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55">
        <f t="shared" si="1"/>
        <v>85</v>
      </c>
      <c r="BB36" s="61">
        <f t="shared" si="2"/>
        <v>85</v>
      </c>
      <c r="BC36" s="36" t="str">
        <f t="shared" si="3"/>
        <v>INR  Eighty Five Only</v>
      </c>
      <c r="IE36" s="20">
        <v>1.01</v>
      </c>
      <c r="IF36" s="20" t="s">
        <v>37</v>
      </c>
      <c r="IG36" s="20" t="s">
        <v>33</v>
      </c>
      <c r="IH36" s="20">
        <v>123.223</v>
      </c>
      <c r="II36" s="20" t="s">
        <v>35</v>
      </c>
    </row>
    <row r="37" spans="1:243" s="19" customFormat="1" ht="15">
      <c r="A37" s="32">
        <v>16.3</v>
      </c>
      <c r="B37" s="78" t="s">
        <v>77</v>
      </c>
      <c r="C37" s="33" t="s">
        <v>112</v>
      </c>
      <c r="D37" s="77">
        <v>2</v>
      </c>
      <c r="E37" s="76" t="s">
        <v>87</v>
      </c>
      <c r="F37" s="77">
        <v>79</v>
      </c>
      <c r="G37" s="21"/>
      <c r="H37" s="21"/>
      <c r="I37" s="34" t="s">
        <v>36</v>
      </c>
      <c r="J37" s="16">
        <f t="shared" si="0"/>
        <v>1</v>
      </c>
      <c r="K37" s="17" t="s">
        <v>46</v>
      </c>
      <c r="L37" s="17" t="s">
        <v>6</v>
      </c>
      <c r="M37" s="39"/>
      <c r="N37" s="21"/>
      <c r="O37" s="21"/>
      <c r="P37" s="38"/>
      <c r="Q37" s="21"/>
      <c r="R37" s="21"/>
      <c r="S37" s="38"/>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40"/>
      <c r="AV37" s="35"/>
      <c r="AW37" s="35"/>
      <c r="AX37" s="35"/>
      <c r="AY37" s="35"/>
      <c r="AZ37" s="35"/>
      <c r="BA37" s="55">
        <f t="shared" si="1"/>
        <v>158</v>
      </c>
      <c r="BB37" s="61">
        <f t="shared" si="2"/>
        <v>158</v>
      </c>
      <c r="BC37" s="36" t="str">
        <f t="shared" si="3"/>
        <v>INR  One Hundred &amp; Fifty Eight  Only</v>
      </c>
      <c r="IE37" s="20">
        <v>1.02</v>
      </c>
      <c r="IF37" s="20" t="s">
        <v>38</v>
      </c>
      <c r="IG37" s="20" t="s">
        <v>39</v>
      </c>
      <c r="IH37" s="20">
        <v>213</v>
      </c>
      <c r="II37" s="20" t="s">
        <v>35</v>
      </c>
    </row>
    <row r="38" spans="1:243" s="19" customFormat="1" ht="15">
      <c r="A38" s="32">
        <v>16.4</v>
      </c>
      <c r="B38" s="79" t="s">
        <v>78</v>
      </c>
      <c r="C38" s="33" t="s">
        <v>113</v>
      </c>
      <c r="D38" s="77">
        <v>3</v>
      </c>
      <c r="E38" s="76" t="s">
        <v>87</v>
      </c>
      <c r="F38" s="77">
        <v>102</v>
      </c>
      <c r="G38" s="21"/>
      <c r="H38" s="21"/>
      <c r="I38" s="34" t="s">
        <v>36</v>
      </c>
      <c r="J38" s="16">
        <f t="shared" si="0"/>
        <v>1</v>
      </c>
      <c r="K38" s="17" t="s">
        <v>46</v>
      </c>
      <c r="L38" s="17" t="s">
        <v>6</v>
      </c>
      <c r="M38" s="39"/>
      <c r="N38" s="21"/>
      <c r="O38" s="21"/>
      <c r="P38" s="38"/>
      <c r="Q38" s="21"/>
      <c r="R38" s="21"/>
      <c r="S38" s="38"/>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55">
        <f t="shared" si="1"/>
        <v>306</v>
      </c>
      <c r="BB38" s="61">
        <f t="shared" si="2"/>
        <v>306</v>
      </c>
      <c r="BC38" s="36" t="str">
        <f t="shared" si="3"/>
        <v>INR  Three Hundred &amp; Six  Only</v>
      </c>
      <c r="IE38" s="20">
        <v>2</v>
      </c>
      <c r="IF38" s="20" t="s">
        <v>32</v>
      </c>
      <c r="IG38" s="20" t="s">
        <v>40</v>
      </c>
      <c r="IH38" s="20">
        <v>10</v>
      </c>
      <c r="II38" s="20" t="s">
        <v>35</v>
      </c>
    </row>
    <row r="39" spans="1:243" s="19" customFormat="1" ht="71.25">
      <c r="A39" s="32">
        <v>17</v>
      </c>
      <c r="B39" s="78" t="s">
        <v>79</v>
      </c>
      <c r="C39" s="33" t="s">
        <v>114</v>
      </c>
      <c r="D39" s="77">
        <v>5</v>
      </c>
      <c r="E39" s="76" t="s">
        <v>91</v>
      </c>
      <c r="F39" s="77">
        <v>378</v>
      </c>
      <c r="G39" s="21"/>
      <c r="H39" s="21"/>
      <c r="I39" s="34" t="s">
        <v>36</v>
      </c>
      <c r="J39" s="16">
        <f>IF(I39="Less(-)",-1,1)</f>
        <v>1</v>
      </c>
      <c r="K39" s="17" t="s">
        <v>46</v>
      </c>
      <c r="L39" s="17" t="s">
        <v>6</v>
      </c>
      <c r="M39" s="39"/>
      <c r="N39" s="21"/>
      <c r="O39" s="21"/>
      <c r="P39" s="38"/>
      <c r="Q39" s="21"/>
      <c r="R39" s="21"/>
      <c r="S39" s="38"/>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55">
        <f>total_amount_ba($B$2,$D$2,D39,F39,J39,K39,M39)</f>
        <v>1890</v>
      </c>
      <c r="BB39" s="61">
        <f>BA39+SUM(N39:AZ39)</f>
        <v>1890</v>
      </c>
      <c r="BC39" s="36" t="str">
        <f>SpellNumber(L39,BB39)</f>
        <v>INR  One Thousand Eight Hundred &amp; Ninety  Only</v>
      </c>
      <c r="IE39" s="20">
        <v>3</v>
      </c>
      <c r="IF39" s="20" t="s">
        <v>41</v>
      </c>
      <c r="IG39" s="20" t="s">
        <v>42</v>
      </c>
      <c r="IH39" s="20">
        <v>10</v>
      </c>
      <c r="II39" s="20" t="s">
        <v>35</v>
      </c>
    </row>
    <row r="40" spans="1:243" s="19" customFormat="1" ht="274.5" customHeight="1">
      <c r="A40" s="32">
        <v>18</v>
      </c>
      <c r="B40" s="78" t="s">
        <v>80</v>
      </c>
      <c r="C40" s="33" t="s">
        <v>115</v>
      </c>
      <c r="D40" s="77">
        <v>1</v>
      </c>
      <c r="E40" s="76" t="s">
        <v>88</v>
      </c>
      <c r="F40" s="77">
        <v>516661</v>
      </c>
      <c r="G40" s="21"/>
      <c r="H40" s="21"/>
      <c r="I40" s="34" t="s">
        <v>36</v>
      </c>
      <c r="J40" s="16">
        <f>IF(I40="Less(-)",-1,1)</f>
        <v>1</v>
      </c>
      <c r="K40" s="17" t="s">
        <v>46</v>
      </c>
      <c r="L40" s="17" t="s">
        <v>6</v>
      </c>
      <c r="M40" s="39"/>
      <c r="N40" s="21"/>
      <c r="O40" s="21"/>
      <c r="P40" s="38"/>
      <c r="Q40" s="21"/>
      <c r="R40" s="21"/>
      <c r="S40" s="38"/>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55">
        <f>total_amount_ba($B$2,$D$2,D40,F40,J40,K40,M40)</f>
        <v>516661</v>
      </c>
      <c r="BB40" s="61">
        <f>BA40+SUM(N40:AZ40)</f>
        <v>516661</v>
      </c>
      <c r="BC40" s="36" t="str">
        <f>SpellNumber(L40,BB40)</f>
        <v>INR  Five Lakh Sixteen Thousand Six Hundred &amp; Sixty One  Only</v>
      </c>
      <c r="IE40" s="20">
        <v>1.01</v>
      </c>
      <c r="IF40" s="20" t="s">
        <v>37</v>
      </c>
      <c r="IG40" s="20" t="s">
        <v>33</v>
      </c>
      <c r="IH40" s="20">
        <v>123.223</v>
      </c>
      <c r="II40" s="20" t="s">
        <v>35</v>
      </c>
    </row>
    <row r="41" spans="1:243" s="19" customFormat="1" ht="71.25">
      <c r="A41" s="32">
        <v>19</v>
      </c>
      <c r="B41" s="78" t="s">
        <v>81</v>
      </c>
      <c r="C41" s="33" t="s">
        <v>116</v>
      </c>
      <c r="D41" s="77">
        <v>1</v>
      </c>
      <c r="E41" s="76" t="s">
        <v>88</v>
      </c>
      <c r="F41" s="77">
        <v>38145</v>
      </c>
      <c r="G41" s="21"/>
      <c r="H41" s="21"/>
      <c r="I41" s="34" t="s">
        <v>36</v>
      </c>
      <c r="J41" s="16">
        <f>IF(I41="Less(-)",-1,1)</f>
        <v>1</v>
      </c>
      <c r="K41" s="17" t="s">
        <v>46</v>
      </c>
      <c r="L41" s="17" t="s">
        <v>6</v>
      </c>
      <c r="M41" s="39"/>
      <c r="N41" s="21"/>
      <c r="O41" s="21"/>
      <c r="P41" s="38"/>
      <c r="Q41" s="21"/>
      <c r="R41" s="21"/>
      <c r="S41" s="38"/>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40"/>
      <c r="AV41" s="35"/>
      <c r="AW41" s="35"/>
      <c r="AX41" s="35"/>
      <c r="AY41" s="35"/>
      <c r="AZ41" s="35"/>
      <c r="BA41" s="55">
        <f>total_amount_ba($B$2,$D$2,D41,F41,J41,K41,M41)</f>
        <v>38145</v>
      </c>
      <c r="BB41" s="61">
        <f>BA41+SUM(N41:AZ41)</f>
        <v>38145</v>
      </c>
      <c r="BC41" s="36" t="str">
        <f>SpellNumber(L41,BB41)</f>
        <v>INR  Thirty Eight Thousand One Hundred &amp; Forty Five  Only</v>
      </c>
      <c r="IE41" s="20">
        <v>1.02</v>
      </c>
      <c r="IF41" s="20" t="s">
        <v>38</v>
      </c>
      <c r="IG41" s="20" t="s">
        <v>39</v>
      </c>
      <c r="IH41" s="20">
        <v>213</v>
      </c>
      <c r="II41" s="20" t="s">
        <v>35</v>
      </c>
    </row>
    <row r="42" spans="1:243" s="19" customFormat="1" ht="85.5">
      <c r="A42" s="32">
        <v>20</v>
      </c>
      <c r="B42" s="79" t="s">
        <v>82</v>
      </c>
      <c r="C42" s="33" t="s">
        <v>117</v>
      </c>
      <c r="D42" s="77">
        <v>4</v>
      </c>
      <c r="E42" s="76" t="s">
        <v>88</v>
      </c>
      <c r="F42" s="77">
        <v>13363</v>
      </c>
      <c r="G42" s="21"/>
      <c r="H42" s="21"/>
      <c r="I42" s="34" t="s">
        <v>36</v>
      </c>
      <c r="J42" s="16">
        <f>IF(I42="Less(-)",-1,1)</f>
        <v>1</v>
      </c>
      <c r="K42" s="17" t="s">
        <v>46</v>
      </c>
      <c r="L42" s="17" t="s">
        <v>6</v>
      </c>
      <c r="M42" s="39"/>
      <c r="N42" s="21"/>
      <c r="O42" s="21"/>
      <c r="P42" s="38"/>
      <c r="Q42" s="21"/>
      <c r="R42" s="21"/>
      <c r="S42" s="38"/>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55">
        <f>total_amount_ba($B$2,$D$2,D42,F42,J42,K42,M42)</f>
        <v>53452</v>
      </c>
      <c r="BB42" s="61">
        <f>BA42+SUM(N42:AZ42)</f>
        <v>53452</v>
      </c>
      <c r="BC42" s="36" t="str">
        <f>SpellNumber(L42,BB42)</f>
        <v>INR  Fifty Three Thousand Four Hundred &amp; Fifty Two  Only</v>
      </c>
      <c r="IE42" s="20">
        <v>2</v>
      </c>
      <c r="IF42" s="20" t="s">
        <v>32</v>
      </c>
      <c r="IG42" s="20" t="s">
        <v>40</v>
      </c>
      <c r="IH42" s="20">
        <v>10</v>
      </c>
      <c r="II42" s="20" t="s">
        <v>35</v>
      </c>
    </row>
    <row r="43" spans="1:243" s="19" customFormat="1" ht="85.5">
      <c r="A43" s="32">
        <v>21</v>
      </c>
      <c r="B43" s="79" t="s">
        <v>83</v>
      </c>
      <c r="C43" s="33" t="s">
        <v>118</v>
      </c>
      <c r="D43" s="77">
        <v>2</v>
      </c>
      <c r="E43" s="76" t="s">
        <v>88</v>
      </c>
      <c r="F43" s="77">
        <v>15099</v>
      </c>
      <c r="G43" s="21"/>
      <c r="H43" s="21"/>
      <c r="I43" s="34" t="s">
        <v>36</v>
      </c>
      <c r="J43" s="16">
        <f>IF(I43="Less(-)",-1,1)</f>
        <v>1</v>
      </c>
      <c r="K43" s="17" t="s">
        <v>46</v>
      </c>
      <c r="L43" s="17" t="s">
        <v>6</v>
      </c>
      <c r="M43" s="39"/>
      <c r="N43" s="21"/>
      <c r="O43" s="21"/>
      <c r="P43" s="38"/>
      <c r="Q43" s="21"/>
      <c r="R43" s="21"/>
      <c r="S43" s="38"/>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55">
        <f>total_amount_ba($B$2,$D$2,D43,F43,J43,K43,M43)</f>
        <v>30198</v>
      </c>
      <c r="BB43" s="61">
        <f>BA43+SUM(N43:AZ43)</f>
        <v>30198</v>
      </c>
      <c r="BC43" s="36" t="str">
        <f>SpellNumber(L43,BB43)</f>
        <v>INR  Thirty Thousand One Hundred &amp; Ninety Eight  Only</v>
      </c>
      <c r="IE43" s="20">
        <v>3</v>
      </c>
      <c r="IF43" s="20" t="s">
        <v>41</v>
      </c>
      <c r="IG43" s="20" t="s">
        <v>42</v>
      </c>
      <c r="IH43" s="20">
        <v>10</v>
      </c>
      <c r="II43" s="20" t="s">
        <v>35</v>
      </c>
    </row>
    <row r="44" spans="1:243" s="19" customFormat="1" ht="57">
      <c r="A44" s="32">
        <v>22</v>
      </c>
      <c r="B44" s="78" t="s">
        <v>84</v>
      </c>
      <c r="C44" s="33" t="s">
        <v>119</v>
      </c>
      <c r="D44" s="77">
        <v>1</v>
      </c>
      <c r="E44" s="76" t="s">
        <v>88</v>
      </c>
      <c r="F44" s="77">
        <v>4907</v>
      </c>
      <c r="G44" s="21"/>
      <c r="H44" s="21"/>
      <c r="I44" s="34" t="s">
        <v>36</v>
      </c>
      <c r="J44" s="16">
        <f>IF(I44="Less(-)",-1,1)</f>
        <v>1</v>
      </c>
      <c r="K44" s="17" t="s">
        <v>46</v>
      </c>
      <c r="L44" s="17" t="s">
        <v>6</v>
      </c>
      <c r="M44" s="39"/>
      <c r="N44" s="21"/>
      <c r="O44" s="21"/>
      <c r="P44" s="38"/>
      <c r="Q44" s="21"/>
      <c r="R44" s="21"/>
      <c r="S44" s="3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55">
        <f>total_amount_ba($B$2,$D$2,D44,F44,J44,K44,M44)</f>
        <v>4907</v>
      </c>
      <c r="BB44" s="61">
        <f>BA44+SUM(N44:AZ44)</f>
        <v>4907</v>
      </c>
      <c r="BC44" s="36" t="str">
        <f>SpellNumber(L44,BB44)</f>
        <v>INR  Four Thousand Nine Hundred &amp; Seven  Only</v>
      </c>
      <c r="IE44" s="20">
        <v>1.01</v>
      </c>
      <c r="IF44" s="20" t="s">
        <v>37</v>
      </c>
      <c r="IG44" s="20" t="s">
        <v>33</v>
      </c>
      <c r="IH44" s="20">
        <v>123.223</v>
      </c>
      <c r="II44" s="20" t="s">
        <v>35</v>
      </c>
    </row>
    <row r="45" spans="1:243" s="19" customFormat="1" ht="71.25">
      <c r="A45" s="32">
        <v>23</v>
      </c>
      <c r="B45" s="78" t="s">
        <v>85</v>
      </c>
      <c r="C45" s="33" t="s">
        <v>120</v>
      </c>
      <c r="D45" s="77">
        <v>1</v>
      </c>
      <c r="E45" s="76" t="s">
        <v>92</v>
      </c>
      <c r="F45" s="77">
        <v>21793</v>
      </c>
      <c r="G45" s="21"/>
      <c r="H45" s="21"/>
      <c r="I45" s="34" t="s">
        <v>36</v>
      </c>
      <c r="J45" s="16">
        <f>IF(I45="Less(-)",-1,1)</f>
        <v>1</v>
      </c>
      <c r="K45" s="17" t="s">
        <v>46</v>
      </c>
      <c r="L45" s="17" t="s">
        <v>6</v>
      </c>
      <c r="M45" s="39"/>
      <c r="N45" s="21"/>
      <c r="O45" s="21"/>
      <c r="P45" s="38"/>
      <c r="Q45" s="21"/>
      <c r="R45" s="21"/>
      <c r="S45" s="38"/>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55">
        <f>total_amount_ba($B$2,$D$2,D45,F45,J45,K45,M45)</f>
        <v>21793</v>
      </c>
      <c r="BB45" s="61">
        <f>BA45+SUM(N45:AZ45)</f>
        <v>21793</v>
      </c>
      <c r="BC45" s="36" t="str">
        <f>SpellNumber(L45,BB45)</f>
        <v>INR  Twenty One Thousand Seven Hundred &amp; Ninety Three  Only</v>
      </c>
      <c r="IE45" s="20">
        <v>3</v>
      </c>
      <c r="IF45" s="20" t="s">
        <v>41</v>
      </c>
      <c r="IG45" s="20" t="s">
        <v>42</v>
      </c>
      <c r="IH45" s="20">
        <v>10</v>
      </c>
      <c r="II45" s="20" t="s">
        <v>35</v>
      </c>
    </row>
    <row r="46" spans="1:243" s="19" customFormat="1" ht="34.5" customHeight="1">
      <c r="A46" s="41" t="s">
        <v>44</v>
      </c>
      <c r="B46" s="42"/>
      <c r="C46" s="43"/>
      <c r="D46" s="44"/>
      <c r="E46" s="44"/>
      <c r="F46" s="44"/>
      <c r="G46" s="44"/>
      <c r="H46" s="45"/>
      <c r="I46" s="45"/>
      <c r="J46" s="45"/>
      <c r="K46" s="45"/>
      <c r="L46" s="46"/>
      <c r="BA46" s="56">
        <f>SUM(BA13:BA45)</f>
        <v>788422</v>
      </c>
      <c r="BB46" s="60">
        <f>SUM(BB13:BB45)</f>
        <v>788422</v>
      </c>
      <c r="BC46" s="36" t="str">
        <f>SpellNumber($E$2,BB46)</f>
        <v>INR  Seven Lakh Eighty Eight Thousand Four Hundred &amp; Twenty Two  Only</v>
      </c>
      <c r="IE46" s="20">
        <v>4</v>
      </c>
      <c r="IF46" s="20" t="s">
        <v>38</v>
      </c>
      <c r="IG46" s="20" t="s">
        <v>43</v>
      </c>
      <c r="IH46" s="20">
        <v>10</v>
      </c>
      <c r="II46" s="20" t="s">
        <v>35</v>
      </c>
    </row>
    <row r="47" spans="1:243" s="24" customFormat="1" ht="33.75" customHeight="1">
      <c r="A47" s="42" t="s">
        <v>48</v>
      </c>
      <c r="B47" s="47"/>
      <c r="C47" s="22"/>
      <c r="D47" s="48"/>
      <c r="E47" s="49" t="s">
        <v>54</v>
      </c>
      <c r="F47" s="58"/>
      <c r="G47" s="50"/>
      <c r="H47" s="23"/>
      <c r="I47" s="23"/>
      <c r="J47" s="23"/>
      <c r="K47" s="51"/>
      <c r="L47" s="52"/>
      <c r="M47" s="53"/>
      <c r="O47" s="19"/>
      <c r="P47" s="19"/>
      <c r="Q47" s="19"/>
      <c r="R47" s="19"/>
      <c r="S47" s="19"/>
      <c r="BA47" s="57">
        <f>IF(ISBLANK(F47),0,IF(E47="Excess (+)",ROUND(BA46+(BA46*F47),2),IF(E47="Less (-)",ROUND(BA46+(BA46*F47*(-1)),2),IF(E47="At Par",BA46,0))))</f>
        <v>0</v>
      </c>
      <c r="BB47" s="59">
        <f>ROUND(BA47,0)</f>
        <v>0</v>
      </c>
      <c r="BC47" s="36" t="str">
        <f>SpellNumber($E$2,BA47)</f>
        <v>INR Zero Only</v>
      </c>
      <c r="IE47" s="25"/>
      <c r="IF47" s="25"/>
      <c r="IG47" s="25"/>
      <c r="IH47" s="25"/>
      <c r="II47" s="25"/>
    </row>
    <row r="48" spans="1:243" s="24" customFormat="1" ht="41.25" customHeight="1">
      <c r="A48" s="41" t="s">
        <v>47</v>
      </c>
      <c r="B48" s="41"/>
      <c r="C48" s="66" t="str">
        <f>SpellNumber($E$2,BA47)</f>
        <v>INR Zero Only</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8"/>
      <c r="IE48" s="25"/>
      <c r="IF48" s="25"/>
      <c r="IG48" s="25"/>
      <c r="IH48" s="25"/>
      <c r="II48" s="25"/>
    </row>
    <row r="49" spans="3:243" s="12" customFormat="1" ht="15">
      <c r="C49" s="26"/>
      <c r="D49" s="26"/>
      <c r="E49" s="26"/>
      <c r="F49" s="26"/>
      <c r="G49" s="26"/>
      <c r="H49" s="26"/>
      <c r="I49" s="26"/>
      <c r="J49" s="26"/>
      <c r="K49" s="26"/>
      <c r="L49" s="26"/>
      <c r="M49" s="26"/>
      <c r="O49" s="26"/>
      <c r="BA49" s="26"/>
      <c r="BC49" s="26"/>
      <c r="IE49" s="13"/>
      <c r="IF49" s="13"/>
      <c r="IG49" s="13"/>
      <c r="IH49" s="13"/>
      <c r="II49" s="13"/>
    </row>
  </sheetData>
  <sheetProtection password="EEC8" sheet="1" selectLockedCells="1"/>
  <mergeCells count="8">
    <mergeCell ref="A9:BC9"/>
    <mergeCell ref="C48:BC4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7">
      <formula1>IF(E47="Select",-1,IF(E47="At Par",0,0))</formula1>
      <formula2>IF(E47="Select",-1,IF(E47="At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4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5 M17 M19 M21 M23:M28 M30:M33 M35:M45">
      <formula1>0</formula1>
      <formula2>999999999999999</formula2>
    </dataValidation>
    <dataValidation allowBlank="1" showInputMessage="1" showErrorMessage="1" promptTitle="Item Description" prompt="Please enter Item Description in text" sqref="B41:B44 B19:B22 B25:B28 B37:B38 B31:B3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allowBlank="1" showInputMessage="1" showErrorMessage="1" sqref="C2">
      <formula1>"Normal, SingleWindow, Alternate"</formula1>
    </dataValidation>
    <dataValidation type="list" allowBlank="1" showInputMessage="1" showErrorMessage="1" sqref="E47">
      <formula1>"Select, Excess (+), Less (-)"</formula1>
    </dataValidation>
    <dataValidation type="list" allowBlank="1" showInputMessage="1" showErrorMessage="1" sqref="L44 L13 L14 L15 L16 L17 L18 L19 L20 L21 L22 L23 L24 L25 L26 L27 L28 L29 L30 L31 L32 L33 L34 L35 L36 L37 L38 L39 L40 L41 L42 L43 L45">
      <formula1>"INR"</formula1>
    </dataValidation>
    <dataValidation type="decimal" allowBlank="1" showInputMessage="1" showErrorMessage="1" promptTitle="Quantity" prompt="Please enter the Quantity for this item. " errorTitle="Invalid Entry" error="Only Numeric Values are allowed. " sqref="F13:F45 D13:D45">
      <formula1>0</formula1>
      <formula2>999999999999999</formula2>
    </dataValidation>
    <dataValidation allowBlank="1" showInputMessage="1" showErrorMessage="1" promptTitle="Units" prompt="Please enter Units in text" sqref="E13:E45"/>
    <dataValidation type="decimal" allowBlank="1" showInputMessage="1" showErrorMessage="1" promptTitle="Rate Entry" prompt="Please enter the Inspection Charges in Rupees for this item. " errorTitle="Invaid Entry" error="Only Numeric Values are allowed. " sqref="Q13:Q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5">
      <formula1>0</formula1>
      <formula2>999999999999999</formula2>
    </dataValidation>
    <dataValidation allowBlank="1" showInputMessage="1" showErrorMessage="1" promptTitle="Itemcode/Make" prompt="Please enter text" sqref="C13:C45"/>
    <dataValidation type="decimal" allowBlank="1" showInputMessage="1" showErrorMessage="1" errorTitle="Invalid Entry" error="Only Numeric Values are allowed. " sqref="A13:A45">
      <formula1>0</formula1>
      <formula2>999999999999999</formula2>
    </dataValidation>
    <dataValidation type="list" showInputMessage="1" showErrorMessage="1" sqref="I13:I45">
      <formula1>"Excess(+), Less(-)"</formula1>
    </dataValidation>
    <dataValidation allowBlank="1" showInputMessage="1" showErrorMessage="1" promptTitle="Addition / Deduction" prompt="Please Choose the correct One" sqref="J13:J45"/>
    <dataValidation type="list" allowBlank="1" showInputMessage="1" showErrorMessage="1" sqref="K13:K4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2022-12-28T08:07:15Z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