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<sst xmlns="http://schemas.openxmlformats.org/spreadsheetml/2006/main" count="207" uniqueCount="82">
  <si>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</si>
  <si>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</si>
  <si>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</si>
  <si>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</si>
  <si>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</si>
  <si>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</si>
  <si>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</si>
  <si>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</si>
  <si>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</si>
  <si>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</si>
  <si>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</si>
  <si>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</si>
  <si>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</si>
  <si>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</si>
  <si>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</si>
  <si>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</si>
  <si>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</si>
  <si>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</si>
  <si>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</si>
  <si>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</si>
  <si>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</si>
  <si>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</si>
  <si>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</si>
  <si>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</si>
  <si>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</si>
  <si>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</si>
  <si>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</si>
  <si>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</si>
  <si>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</si>
  <si>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</si>
  <si>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</si>
  <si>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</si>
  <si>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</si>
  <si>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</si>
  <si>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</si>
  <si>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</si>
  <si>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</si>
  <si>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</si>
  <si>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</si>
  <si>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</si>
  <si>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</si>
  <si>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</si>
  <si>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</si>
  <si>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</si>
  <si>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</si>
  <si>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</si>
  <si>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</si>
  <si>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</si>
  <si>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</si>
  <si>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</si>
  <si>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</si>
  <si>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</si>
  <si>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</si>
  <si>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</si>
  <si>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</si>
  <si>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</si>
  <si>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Providing and fixing following sizes of PVC casing and capping on surface as reqd.</t>
  </si>
  <si>
    <t>20 x 12 mm</t>
  </si>
  <si>
    <t>25 x 16 mm</t>
  </si>
  <si>
    <t>Supply  and laying of HDPE pipe ISI mark of 32 mm (8Kg / cm²) size inner dia, 2mm thick I/c cartage loading &amp; unloading etc. as reqd.</t>
  </si>
  <si>
    <t>Direct in ground I/c excavation, sand cushioning, protective covering and refilling the trench etc. as reqd.</t>
  </si>
  <si>
    <t>In pipe</t>
  </si>
  <si>
    <t>In open duct</t>
  </si>
  <si>
    <t>On surface with MS clamp</t>
  </si>
  <si>
    <t xml:space="preserve">S &amp; F metal box of following sizes ( nominal size ) on surface or in recess with suitable size of phenolic laminated sheet cover in the front I/c painting etc as reqd. </t>
  </si>
  <si>
    <t>200 mm x 150 mm x 60 mm deep</t>
  </si>
  <si>
    <t>Providing, laying and fixing following dia G.I. pipe (medium class) in ground complete with G.I. fittings including trenching (75 cm deep)and re-filling etc as required</t>
  </si>
  <si>
    <t>50 mm</t>
  </si>
  <si>
    <t>Mtr.</t>
  </si>
  <si>
    <t>Nos.</t>
  </si>
  <si>
    <t>Name of Work: Laying of uplink wire from network hut to network hut and from network hut to rack with all allied works in the campus as reqested by computer centre.</t>
  </si>
  <si>
    <t>Tender Inviting Authority: Executive Engineer (Elect.)</t>
  </si>
  <si>
    <t>item6</t>
  </si>
  <si>
    <t>item7</t>
  </si>
  <si>
    <t>item8</t>
  </si>
  <si>
    <t>item9</t>
  </si>
  <si>
    <t>item10</t>
  </si>
  <si>
    <t>item11</t>
  </si>
  <si>
    <t>item12</t>
  </si>
  <si>
    <t>item13</t>
  </si>
  <si>
    <t>item14</t>
  </si>
  <si>
    <t>Contract No:  21/Elect/2022/292             Dated: 14.10.2022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</si>
</sst>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11" fillId="0" borderId="11" xfId="57" applyFont="1" applyFill="1" applyBorder="1" applyAlignment="1">
      <alignment horizontal="justify" vertical="top" wrapText="1"/>
      <protection/>
    </xf>
    <xf numFmtId="1" fontId="11" fillId="0" borderId="11" xfId="0" applyNumberFormat="1" applyFont="1" applyFill="1" applyBorder="1" applyAlignment="1">
      <alignment horizontal="center" vertical="top"/>
    </xf>
    <xf numFmtId="2" fontId="11" fillId="0" borderId="11" xfId="0" applyNumberFormat="1" applyFont="1" applyFill="1" applyBorder="1" applyAlignment="1">
      <alignment horizontal="center" vertical="top"/>
    </xf>
    <xf numFmtId="0" fontId="73" fillId="0" borderId="11" xfId="0" applyFont="1" applyFill="1" applyBorder="1" applyAlignment="1">
      <alignment horizontal="justify" vertical="top" wrapText="1"/>
    </xf>
    <xf numFmtId="0" fontId="11" fillId="0" borderId="11" xfId="0" applyFont="1" applyFill="1" applyBorder="1" applyAlignment="1">
      <alignment horizontal="center" vertical="top" wrapText="1"/>
    </xf>
    <xf numFmtId="0" fontId="73" fillId="0" borderId="11" xfId="0" applyFont="1" applyFill="1" applyBorder="1" applyAlignment="1">
      <alignment horizontal="justify" vertical="center" wrapText="1"/>
    </xf>
    <xf numFmtId="0" fontId="11" fillId="0" borderId="11" xfId="0" applyFont="1" applyFill="1" applyBorder="1" applyAlignment="1">
      <alignment horizontal="center" vertical="top"/>
    </xf>
    <xf numFmtId="2" fontId="11" fillId="0" borderId="11" xfId="0" applyNumberFormat="1" applyFont="1" applyFill="1" applyBorder="1" applyAlignment="1">
      <alignment horizontal="center"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2" fontId="3" fillId="0" borderId="11" xfId="59"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2" fillId="0" borderId="14" xfId="57" applyNumberFormat="1" applyFont="1" applyFill="1" applyBorder="1" applyAlignment="1" applyProtection="1">
      <alignment horizontal="right" vertical="top"/>
      <protection locked="0"/>
    </xf>
    <xf numFmtId="0" fontId="2" fillId="0" borderId="21" xfId="57" applyNumberFormat="1" applyFont="1" applyFill="1" applyBorder="1" applyAlignment="1" applyProtection="1">
      <alignment horizontal="center" vertical="top" wrapText="1"/>
      <protection locked="0"/>
    </xf>
    <xf numFmtId="0" fontId="2" fillId="0" borderId="17" xfId="59" applyNumberFormat="1" applyFont="1" applyFill="1" applyBorder="1" applyAlignment="1">
      <alignment horizontal="right" vertical="top"/>
      <protection/>
    </xf>
    <xf numFmtId="172" fontId="2" fillId="0" borderId="17" xfId="59" applyNumberFormat="1" applyFont="1" applyFill="1" applyBorder="1" applyAlignment="1">
      <alignment horizontal="righ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mit%20IWD\AppData\Local\Microsoft\Windows\INetCache\IE\9S2BIAL2\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mit%20IWD\AppData\Local\Microsoft\Windows\INetCache\IE\9S2BIAL2\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0"/>
  <sheetViews>
    <sheetView showGridLines="0" showZeros="0" zoomScale="115" zoomScaleNormal="115" zoomScalePageLayoutView="0" workbookViewId="0" topLeftCell="A16">
      <selection activeCell="D28" sqref="D28"/>
    </sheetView>
  </sheetViews>
  <sheetFormatPr defaultColWidth="9.140625" defaultRowHeight="15"/>
  <cols>
    <col min="1" max="1" width="14.8515625" style="26" customWidth="1"/>
    <col min="2" max="2" width="44.57421875" style="26" customWidth="1"/>
    <col min="3" max="3" width="16.1406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3"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28" t="s">
        <v>3</v>
      </c>
      <c r="B2" s="28" t="s">
        <v>44</v>
      </c>
      <c r="C2" s="28" t="s">
        <v>4</v>
      </c>
      <c r="D2" s="28" t="s">
        <v>5</v>
      </c>
      <c r="E2" s="28"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8" t="s">
        <v>71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70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81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9"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51</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76.5">
      <c r="A13" s="64">
        <v>1</v>
      </c>
      <c r="B13" s="63" t="s">
        <v>54</v>
      </c>
      <c r="C13" s="32" t="s">
        <v>33</v>
      </c>
      <c r="D13" s="65">
        <v>1250</v>
      </c>
      <c r="E13" s="65" t="s">
        <v>68</v>
      </c>
      <c r="F13" s="54">
        <v>17</v>
      </c>
      <c r="G13" s="21"/>
      <c r="H13" s="15"/>
      <c r="I13" s="33" t="s">
        <v>35</v>
      </c>
      <c r="J13" s="16">
        <f aca="true" t="shared" si="0" ref="J13:J21">IF(I13="Less(-)",-1,1)</f>
        <v>1</v>
      </c>
      <c r="K13" s="17" t="s">
        <v>45</v>
      </c>
      <c r="L13" s="17" t="s">
        <v>6</v>
      </c>
      <c r="M13" s="36"/>
      <c r="N13" s="21"/>
      <c r="O13" s="21"/>
      <c r="P13" s="37"/>
      <c r="Q13" s="21"/>
      <c r="R13" s="21"/>
      <c r="S13" s="37"/>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5">
        <f>total_amount_ba($B$2,$D$2,D13,F13,J13,K13,M13)</f>
        <v>21250</v>
      </c>
      <c r="BB13" s="61">
        <f>BA13+SUM(N13:AZ13)</f>
        <v>21250</v>
      </c>
      <c r="BC13" s="35" t="str">
        <f>SpellNumber(L13,BB13)</f>
        <v>INR  Twenty One Thousand Two Hundred &amp; Fifty  Only</v>
      </c>
      <c r="IE13" s="20">
        <v>1.01</v>
      </c>
      <c r="IF13" s="20" t="s">
        <v>36</v>
      </c>
      <c r="IG13" s="20" t="s">
        <v>33</v>
      </c>
      <c r="IH13" s="20">
        <v>123.223</v>
      </c>
      <c r="II13" s="20" t="s">
        <v>34</v>
      </c>
    </row>
    <row r="14" spans="1:243" s="19" customFormat="1" ht="63.75">
      <c r="A14" s="64">
        <v>2</v>
      </c>
      <c r="B14" s="66" t="s">
        <v>55</v>
      </c>
      <c r="C14" s="32" t="s">
        <v>38</v>
      </c>
      <c r="D14" s="65">
        <v>2</v>
      </c>
      <c r="E14" s="65" t="s">
        <v>69</v>
      </c>
      <c r="F14" s="54">
        <v>62</v>
      </c>
      <c r="G14" s="21"/>
      <c r="H14" s="21"/>
      <c r="I14" s="33" t="s">
        <v>35</v>
      </c>
      <c r="J14" s="16">
        <f t="shared" si="0"/>
        <v>1</v>
      </c>
      <c r="K14" s="17" t="s">
        <v>45</v>
      </c>
      <c r="L14" s="17" t="s">
        <v>6</v>
      </c>
      <c r="M14" s="38"/>
      <c r="N14" s="21"/>
      <c r="O14" s="21"/>
      <c r="P14" s="37"/>
      <c r="Q14" s="21"/>
      <c r="R14" s="21"/>
      <c r="S14" s="37"/>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5">
        <f aca="true" t="shared" si="1" ref="BA14:BA21">total_amount_ba($B$2,$D$2,D14,F14,J14,K14,M14)</f>
        <v>124</v>
      </c>
      <c r="BB14" s="61">
        <f aca="true" t="shared" si="2" ref="BB14:BB21">BA14+SUM(N14:AZ14)</f>
        <v>124</v>
      </c>
      <c r="BC14" s="35" t="str">
        <f>SpellNumber(L14,BB14)</f>
        <v>INR  One Hundred &amp; Twenty Four  Only</v>
      </c>
      <c r="IE14" s="20">
        <v>1.02</v>
      </c>
      <c r="IF14" s="20" t="s">
        <v>37</v>
      </c>
      <c r="IG14" s="20" t="s">
        <v>38</v>
      </c>
      <c r="IH14" s="20">
        <v>213</v>
      </c>
      <c r="II14" s="20" t="s">
        <v>34</v>
      </c>
    </row>
    <row r="15" spans="1:243" s="19" customFormat="1" ht="25.5">
      <c r="A15" s="67">
        <v>3</v>
      </c>
      <c r="B15" s="68" t="s">
        <v>56</v>
      </c>
      <c r="C15" s="32" t="s">
        <v>39</v>
      </c>
      <c r="D15" s="84"/>
      <c r="E15" s="85"/>
      <c r="F15" s="33"/>
      <c r="G15" s="15"/>
      <c r="H15" s="15"/>
      <c r="I15" s="33"/>
      <c r="J15" s="16"/>
      <c r="K15" s="17"/>
      <c r="L15" s="17"/>
      <c r="M15" s="18"/>
      <c r="N15" s="86"/>
      <c r="O15" s="86"/>
      <c r="P15" s="87"/>
      <c r="Q15" s="86"/>
      <c r="R15" s="86"/>
      <c r="S15" s="87"/>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88"/>
      <c r="BB15" s="89"/>
      <c r="BC15" s="35"/>
      <c r="IE15" s="20">
        <v>2</v>
      </c>
      <c r="IF15" s="20" t="s">
        <v>32</v>
      </c>
      <c r="IG15" s="20" t="s">
        <v>39</v>
      </c>
      <c r="IH15" s="20">
        <v>10</v>
      </c>
      <c r="II15" s="20" t="s">
        <v>34</v>
      </c>
    </row>
    <row r="16" spans="1:243" s="19" customFormat="1" ht="15">
      <c r="A16" s="67">
        <v>3.1</v>
      </c>
      <c r="B16" s="68" t="s">
        <v>57</v>
      </c>
      <c r="C16" s="32" t="s">
        <v>41</v>
      </c>
      <c r="D16" s="65">
        <v>30</v>
      </c>
      <c r="E16" s="65" t="s">
        <v>68</v>
      </c>
      <c r="F16" s="54">
        <v>67</v>
      </c>
      <c r="G16" s="21"/>
      <c r="H16" s="21"/>
      <c r="I16" s="33" t="s">
        <v>35</v>
      </c>
      <c r="J16" s="16">
        <f t="shared" si="0"/>
        <v>1</v>
      </c>
      <c r="K16" s="17" t="s">
        <v>45</v>
      </c>
      <c r="L16" s="17" t="s">
        <v>6</v>
      </c>
      <c r="M16" s="38"/>
      <c r="N16" s="21"/>
      <c r="O16" s="21"/>
      <c r="P16" s="37"/>
      <c r="Q16" s="21"/>
      <c r="R16" s="21"/>
      <c r="S16" s="37"/>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5">
        <f t="shared" si="1"/>
        <v>2010</v>
      </c>
      <c r="BB16" s="61">
        <f t="shared" si="2"/>
        <v>2010</v>
      </c>
      <c r="BC16" s="35" t="str">
        <f aca="true" t="shared" si="3" ref="BC16:BC21">SpellNumber(L16,BB16)</f>
        <v>INR  Two Thousand  &amp;Ten  Only</v>
      </c>
      <c r="IE16" s="20">
        <v>3</v>
      </c>
      <c r="IF16" s="20" t="s">
        <v>40</v>
      </c>
      <c r="IG16" s="20" t="s">
        <v>41</v>
      </c>
      <c r="IH16" s="20">
        <v>10</v>
      </c>
      <c r="II16" s="20" t="s">
        <v>34</v>
      </c>
    </row>
    <row r="17" spans="1:243" s="19" customFormat="1" ht="28.5">
      <c r="A17" s="67">
        <v>3.2</v>
      </c>
      <c r="B17" s="68" t="s">
        <v>58</v>
      </c>
      <c r="C17" s="32" t="s">
        <v>42</v>
      </c>
      <c r="D17" s="65">
        <v>50</v>
      </c>
      <c r="E17" s="65" t="s">
        <v>68</v>
      </c>
      <c r="F17" s="54">
        <v>75</v>
      </c>
      <c r="G17" s="21"/>
      <c r="H17" s="21"/>
      <c r="I17" s="33" t="s">
        <v>35</v>
      </c>
      <c r="J17" s="16">
        <f t="shared" si="0"/>
        <v>1</v>
      </c>
      <c r="K17" s="17" t="s">
        <v>45</v>
      </c>
      <c r="L17" s="17" t="s">
        <v>6</v>
      </c>
      <c r="M17" s="38"/>
      <c r="N17" s="21"/>
      <c r="O17" s="21"/>
      <c r="P17" s="37"/>
      <c r="Q17" s="21"/>
      <c r="R17" s="21"/>
      <c r="S17" s="37"/>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5">
        <f t="shared" si="1"/>
        <v>3750</v>
      </c>
      <c r="BB17" s="61">
        <f t="shared" si="2"/>
        <v>3750</v>
      </c>
      <c r="BC17" s="35" t="str">
        <f t="shared" si="3"/>
        <v>INR  Three Thousand Seven Hundred &amp; Fifty  Only</v>
      </c>
      <c r="IE17" s="20">
        <v>1.01</v>
      </c>
      <c r="IF17" s="20" t="s">
        <v>36</v>
      </c>
      <c r="IG17" s="20" t="s">
        <v>33</v>
      </c>
      <c r="IH17" s="20">
        <v>123.223</v>
      </c>
      <c r="II17" s="20" t="s">
        <v>34</v>
      </c>
    </row>
    <row r="18" spans="1:243" s="19" customFormat="1" ht="38.25">
      <c r="A18" s="69">
        <v>4</v>
      </c>
      <c r="B18" s="66" t="s">
        <v>59</v>
      </c>
      <c r="C18" s="32" t="s">
        <v>72</v>
      </c>
      <c r="D18" s="84"/>
      <c r="E18" s="85"/>
      <c r="F18" s="33"/>
      <c r="G18" s="15"/>
      <c r="H18" s="15"/>
      <c r="I18" s="33"/>
      <c r="J18" s="16"/>
      <c r="K18" s="17"/>
      <c r="L18" s="17"/>
      <c r="M18" s="18"/>
      <c r="N18" s="86"/>
      <c r="O18" s="86"/>
      <c r="P18" s="87"/>
      <c r="Q18" s="86"/>
      <c r="R18" s="86"/>
      <c r="S18" s="87"/>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88"/>
      <c r="BB18" s="89"/>
      <c r="BC18" s="35"/>
      <c r="IE18" s="20">
        <v>1.02</v>
      </c>
      <c r="IF18" s="20" t="s">
        <v>37</v>
      </c>
      <c r="IG18" s="20" t="s">
        <v>38</v>
      </c>
      <c r="IH18" s="20">
        <v>213</v>
      </c>
      <c r="II18" s="20" t="s">
        <v>34</v>
      </c>
    </row>
    <row r="19" spans="1:243" s="19" customFormat="1" ht="38.25">
      <c r="A19" s="69">
        <v>4.1</v>
      </c>
      <c r="B19" s="66" t="s">
        <v>60</v>
      </c>
      <c r="C19" s="32" t="s">
        <v>73</v>
      </c>
      <c r="D19" s="70">
        <v>460</v>
      </c>
      <c r="E19" s="70" t="s">
        <v>68</v>
      </c>
      <c r="F19" s="54">
        <v>368</v>
      </c>
      <c r="G19" s="21"/>
      <c r="H19" s="21"/>
      <c r="I19" s="33" t="s">
        <v>35</v>
      </c>
      <c r="J19" s="16">
        <f t="shared" si="0"/>
        <v>1</v>
      </c>
      <c r="K19" s="17" t="s">
        <v>45</v>
      </c>
      <c r="L19" s="17" t="s">
        <v>6</v>
      </c>
      <c r="M19" s="38"/>
      <c r="N19" s="21"/>
      <c r="O19" s="21"/>
      <c r="P19" s="37"/>
      <c r="Q19" s="21"/>
      <c r="R19" s="21"/>
      <c r="S19" s="37"/>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55">
        <f t="shared" si="1"/>
        <v>169280</v>
      </c>
      <c r="BB19" s="61">
        <f t="shared" si="2"/>
        <v>169280</v>
      </c>
      <c r="BC19" s="35" t="str">
        <f t="shared" si="3"/>
        <v>INR  One Lakh Sixty Nine Thousand Two Hundred &amp; Eighty  Only</v>
      </c>
      <c r="IE19" s="20">
        <v>2</v>
      </c>
      <c r="IF19" s="20" t="s">
        <v>32</v>
      </c>
      <c r="IG19" s="20" t="s">
        <v>39</v>
      </c>
      <c r="IH19" s="20">
        <v>10</v>
      </c>
      <c r="II19" s="20" t="s">
        <v>34</v>
      </c>
    </row>
    <row r="20" spans="1:243" s="19" customFormat="1" ht="28.5">
      <c r="A20" s="69">
        <v>4.2</v>
      </c>
      <c r="B20" s="66" t="s">
        <v>61</v>
      </c>
      <c r="C20" s="32" t="s">
        <v>74</v>
      </c>
      <c r="D20" s="70">
        <v>35</v>
      </c>
      <c r="E20" s="70" t="s">
        <v>68</v>
      </c>
      <c r="F20" s="54">
        <v>85</v>
      </c>
      <c r="G20" s="21"/>
      <c r="H20" s="21"/>
      <c r="I20" s="33" t="s">
        <v>35</v>
      </c>
      <c r="J20" s="16">
        <f t="shared" si="0"/>
        <v>1</v>
      </c>
      <c r="K20" s="17" t="s">
        <v>45</v>
      </c>
      <c r="L20" s="17" t="s">
        <v>6</v>
      </c>
      <c r="M20" s="38"/>
      <c r="N20" s="21"/>
      <c r="O20" s="21"/>
      <c r="P20" s="37"/>
      <c r="Q20" s="21"/>
      <c r="R20" s="21"/>
      <c r="S20" s="37"/>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55">
        <f t="shared" si="1"/>
        <v>2975</v>
      </c>
      <c r="BB20" s="61">
        <f t="shared" si="2"/>
        <v>2975</v>
      </c>
      <c r="BC20" s="35" t="str">
        <f t="shared" si="3"/>
        <v>INR  Two Thousand Nine Hundred &amp; Seventy Five  Only</v>
      </c>
      <c r="IE20" s="20">
        <v>3</v>
      </c>
      <c r="IF20" s="20" t="s">
        <v>40</v>
      </c>
      <c r="IG20" s="20" t="s">
        <v>41</v>
      </c>
      <c r="IH20" s="20">
        <v>10</v>
      </c>
      <c r="II20" s="20" t="s">
        <v>34</v>
      </c>
    </row>
    <row r="21" spans="1:243" s="19" customFormat="1" ht="28.5">
      <c r="A21" s="69">
        <v>4.3</v>
      </c>
      <c r="B21" s="66" t="s">
        <v>62</v>
      </c>
      <c r="C21" s="32" t="s">
        <v>75</v>
      </c>
      <c r="D21" s="70">
        <v>20</v>
      </c>
      <c r="E21" s="70" t="s">
        <v>68</v>
      </c>
      <c r="F21" s="54">
        <v>79</v>
      </c>
      <c r="G21" s="21"/>
      <c r="H21" s="21"/>
      <c r="I21" s="33" t="s">
        <v>35</v>
      </c>
      <c r="J21" s="16">
        <f t="shared" si="0"/>
        <v>1</v>
      </c>
      <c r="K21" s="17" t="s">
        <v>45</v>
      </c>
      <c r="L21" s="17" t="s">
        <v>6</v>
      </c>
      <c r="M21" s="38"/>
      <c r="N21" s="21"/>
      <c r="O21" s="21"/>
      <c r="P21" s="37"/>
      <c r="Q21" s="21"/>
      <c r="R21" s="21"/>
      <c r="S21" s="37"/>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55">
        <f t="shared" si="1"/>
        <v>1580</v>
      </c>
      <c r="BB21" s="61">
        <f t="shared" si="2"/>
        <v>1580</v>
      </c>
      <c r="BC21" s="35" t="str">
        <f t="shared" si="3"/>
        <v>INR  One Thousand Five Hundred &amp; Eighty  Only</v>
      </c>
      <c r="IE21" s="20">
        <v>1.01</v>
      </c>
      <c r="IF21" s="20" t="s">
        <v>36</v>
      </c>
      <c r="IG21" s="20" t="s">
        <v>33</v>
      </c>
      <c r="IH21" s="20">
        <v>123.223</v>
      </c>
      <c r="II21" s="20" t="s">
        <v>34</v>
      </c>
    </row>
    <row r="22" spans="1:243" s="19" customFormat="1" ht="28.5">
      <c r="A22" s="67">
        <v>4.4</v>
      </c>
      <c r="B22" s="66" t="s">
        <v>63</v>
      </c>
      <c r="C22" s="32" t="s">
        <v>76</v>
      </c>
      <c r="D22" s="70">
        <v>15</v>
      </c>
      <c r="E22" s="70" t="s">
        <v>68</v>
      </c>
      <c r="F22" s="54">
        <v>93</v>
      </c>
      <c r="G22" s="21"/>
      <c r="H22" s="21"/>
      <c r="I22" s="33" t="s">
        <v>35</v>
      </c>
      <c r="J22" s="16">
        <f>IF(I22="Less(-)",-1,1)</f>
        <v>1</v>
      </c>
      <c r="K22" s="17" t="s">
        <v>45</v>
      </c>
      <c r="L22" s="17" t="s">
        <v>6</v>
      </c>
      <c r="M22" s="38"/>
      <c r="N22" s="21"/>
      <c r="O22" s="21"/>
      <c r="P22" s="37"/>
      <c r="Q22" s="21"/>
      <c r="R22" s="21"/>
      <c r="S22" s="37"/>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55">
        <f>total_amount_ba($B$2,$D$2,D22,F22,J22,K22,M22)</f>
        <v>1395</v>
      </c>
      <c r="BB22" s="61">
        <f>BA22+SUM(N22:AZ22)</f>
        <v>1395</v>
      </c>
      <c r="BC22" s="35" t="str">
        <f>SpellNumber(L22,BB22)</f>
        <v>INR  One Thousand Three Hundred &amp; Ninety Five  Only</v>
      </c>
      <c r="IE22" s="20">
        <v>3</v>
      </c>
      <c r="IF22" s="20" t="s">
        <v>40</v>
      </c>
      <c r="IG22" s="20" t="s">
        <v>41</v>
      </c>
      <c r="IH22" s="20">
        <v>10</v>
      </c>
      <c r="II22" s="20" t="s">
        <v>34</v>
      </c>
    </row>
    <row r="23" spans="1:243" s="19" customFormat="1" ht="51">
      <c r="A23" s="67">
        <v>5</v>
      </c>
      <c r="B23" s="66" t="s">
        <v>64</v>
      </c>
      <c r="C23" s="32" t="s">
        <v>77</v>
      </c>
      <c r="D23" s="84"/>
      <c r="E23" s="85"/>
      <c r="F23" s="33"/>
      <c r="G23" s="15"/>
      <c r="H23" s="15"/>
      <c r="I23" s="33"/>
      <c r="J23" s="16"/>
      <c r="K23" s="17"/>
      <c r="L23" s="17"/>
      <c r="M23" s="18"/>
      <c r="N23" s="86"/>
      <c r="O23" s="86"/>
      <c r="P23" s="87"/>
      <c r="Q23" s="86"/>
      <c r="R23" s="86"/>
      <c r="S23" s="87"/>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88"/>
      <c r="BB23" s="89"/>
      <c r="BC23" s="35"/>
      <c r="IE23" s="20">
        <v>1.01</v>
      </c>
      <c r="IF23" s="20" t="s">
        <v>36</v>
      </c>
      <c r="IG23" s="20" t="s">
        <v>33</v>
      </c>
      <c r="IH23" s="20">
        <v>123.223</v>
      </c>
      <c r="II23" s="20" t="s">
        <v>34</v>
      </c>
    </row>
    <row r="24" spans="1:243" s="19" customFormat="1" ht="28.5">
      <c r="A24" s="67">
        <v>5.1</v>
      </c>
      <c r="B24" s="66" t="s">
        <v>65</v>
      </c>
      <c r="C24" s="32" t="s">
        <v>78</v>
      </c>
      <c r="D24" s="70">
        <v>5</v>
      </c>
      <c r="E24" s="70" t="s">
        <v>69</v>
      </c>
      <c r="F24" s="54">
        <v>310</v>
      </c>
      <c r="G24" s="21"/>
      <c r="H24" s="21"/>
      <c r="I24" s="33" t="s">
        <v>35</v>
      </c>
      <c r="J24" s="16">
        <f>IF(I24="Less(-)",-1,1)</f>
        <v>1</v>
      </c>
      <c r="K24" s="17" t="s">
        <v>45</v>
      </c>
      <c r="L24" s="17" t="s">
        <v>6</v>
      </c>
      <c r="M24" s="38"/>
      <c r="N24" s="21"/>
      <c r="O24" s="21"/>
      <c r="P24" s="37"/>
      <c r="Q24" s="21"/>
      <c r="R24" s="21"/>
      <c r="S24" s="37"/>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9"/>
      <c r="AV24" s="34"/>
      <c r="AW24" s="34"/>
      <c r="AX24" s="34"/>
      <c r="AY24" s="34"/>
      <c r="AZ24" s="34"/>
      <c r="BA24" s="55">
        <f>total_amount_ba($B$2,$D$2,D24,F24,J24,K24,M24)</f>
        <v>1550</v>
      </c>
      <c r="BB24" s="61">
        <f>BA24+SUM(N24:AZ24)</f>
        <v>1550</v>
      </c>
      <c r="BC24" s="35" t="str">
        <f>SpellNumber(L24,BB24)</f>
        <v>INR  One Thousand Five Hundred &amp; Fifty  Only</v>
      </c>
      <c r="IE24" s="20">
        <v>1.02</v>
      </c>
      <c r="IF24" s="20" t="s">
        <v>37</v>
      </c>
      <c r="IG24" s="20" t="s">
        <v>38</v>
      </c>
      <c r="IH24" s="20">
        <v>213</v>
      </c>
      <c r="II24" s="20" t="s">
        <v>34</v>
      </c>
    </row>
    <row r="25" spans="1:243" s="19" customFormat="1" ht="51">
      <c r="A25" s="67">
        <v>6</v>
      </c>
      <c r="B25" s="66" t="s">
        <v>66</v>
      </c>
      <c r="C25" s="32" t="s">
        <v>79</v>
      </c>
      <c r="D25" s="84"/>
      <c r="E25" s="85"/>
      <c r="F25" s="33"/>
      <c r="G25" s="15"/>
      <c r="H25" s="15"/>
      <c r="I25" s="33"/>
      <c r="J25" s="16"/>
      <c r="K25" s="17"/>
      <c r="L25" s="17"/>
      <c r="M25" s="18"/>
      <c r="N25" s="86"/>
      <c r="O25" s="86"/>
      <c r="P25" s="87"/>
      <c r="Q25" s="86"/>
      <c r="R25" s="86"/>
      <c r="S25" s="87"/>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88"/>
      <c r="BB25" s="89"/>
      <c r="BC25" s="35"/>
      <c r="IE25" s="20">
        <v>2</v>
      </c>
      <c r="IF25" s="20" t="s">
        <v>32</v>
      </c>
      <c r="IG25" s="20" t="s">
        <v>39</v>
      </c>
      <c r="IH25" s="20">
        <v>10</v>
      </c>
      <c r="II25" s="20" t="s">
        <v>34</v>
      </c>
    </row>
    <row r="26" spans="1:243" s="19" customFormat="1" ht="28.5">
      <c r="A26" s="69">
        <v>6.1</v>
      </c>
      <c r="B26" s="66" t="s">
        <v>67</v>
      </c>
      <c r="C26" s="32" t="s">
        <v>80</v>
      </c>
      <c r="D26" s="70">
        <v>45</v>
      </c>
      <c r="E26" s="70" t="s">
        <v>68</v>
      </c>
      <c r="F26" s="54">
        <v>466</v>
      </c>
      <c r="G26" s="21"/>
      <c r="H26" s="21"/>
      <c r="I26" s="33" t="s">
        <v>35</v>
      </c>
      <c r="J26" s="16">
        <f>IF(I26="Less(-)",-1,1)</f>
        <v>1</v>
      </c>
      <c r="K26" s="17" t="s">
        <v>45</v>
      </c>
      <c r="L26" s="17" t="s">
        <v>6</v>
      </c>
      <c r="M26" s="38"/>
      <c r="N26" s="21"/>
      <c r="O26" s="21"/>
      <c r="P26" s="37"/>
      <c r="Q26" s="21"/>
      <c r="R26" s="21"/>
      <c r="S26" s="37"/>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55">
        <f>total_amount_ba($B$2,$D$2,D26,F26,J26,K26,M26)</f>
        <v>20970</v>
      </c>
      <c r="BB26" s="61">
        <f>BA26+SUM(N26:AZ26)</f>
        <v>20970</v>
      </c>
      <c r="BC26" s="35" t="str">
        <f>SpellNumber(L26,BB26)</f>
        <v>INR  Twenty Thousand Nine Hundred &amp; Seventy  Only</v>
      </c>
      <c r="IE26" s="20">
        <v>3</v>
      </c>
      <c r="IF26" s="20" t="s">
        <v>40</v>
      </c>
      <c r="IG26" s="20" t="s">
        <v>41</v>
      </c>
      <c r="IH26" s="20">
        <v>10</v>
      </c>
      <c r="II26" s="20" t="s">
        <v>34</v>
      </c>
    </row>
    <row r="27" spans="1:243" s="19" customFormat="1" ht="34.5" customHeight="1">
      <c r="A27" s="40" t="s">
        <v>43</v>
      </c>
      <c r="B27" s="41"/>
      <c r="C27" s="42"/>
      <c r="D27" s="43"/>
      <c r="E27" s="43"/>
      <c r="F27" s="43"/>
      <c r="G27" s="43"/>
      <c r="H27" s="44"/>
      <c r="I27" s="44"/>
      <c r="J27" s="44"/>
      <c r="K27" s="44"/>
      <c r="L27" s="45"/>
      <c r="BA27" s="56">
        <f>SUM(BA13:BA26)</f>
        <v>224884</v>
      </c>
      <c r="BB27" s="60">
        <f>SUM(BB13:BB26)</f>
        <v>224884</v>
      </c>
      <c r="BC27" s="35" t="str">
        <f>SpellNumber($E$2,BB27)</f>
        <v>INR  Two Lakh Twenty Four Thousand Eight Hundred &amp; Eighty Four  Only</v>
      </c>
      <c r="IE27" s="20">
        <v>4</v>
      </c>
      <c r="IF27" s="20" t="s">
        <v>37</v>
      </c>
      <c r="IG27" s="20" t="s">
        <v>42</v>
      </c>
      <c r="IH27" s="20">
        <v>10</v>
      </c>
      <c r="II27" s="20" t="s">
        <v>34</v>
      </c>
    </row>
    <row r="28" spans="1:243" s="24" customFormat="1" ht="33.75" customHeight="1">
      <c r="A28" s="41" t="s">
        <v>47</v>
      </c>
      <c r="B28" s="46"/>
      <c r="C28" s="22"/>
      <c r="D28" s="47"/>
      <c r="E28" s="48" t="s">
        <v>53</v>
      </c>
      <c r="F28" s="58"/>
      <c r="G28" s="49"/>
      <c r="H28" s="23"/>
      <c r="I28" s="23"/>
      <c r="J28" s="23"/>
      <c r="K28" s="50"/>
      <c r="L28" s="51"/>
      <c r="M28" s="52"/>
      <c r="O28" s="19"/>
      <c r="P28" s="19"/>
      <c r="Q28" s="19"/>
      <c r="R28" s="19"/>
      <c r="S28" s="19"/>
      <c r="BA28" s="57">
        <f>IF(ISBLANK(F28),0,IF(E28="Excess (+)",ROUND(BA27+(BA27*F28),2),IF(E28="Less (-)",ROUND(BA27+(BA27*F28*(-1)),2),IF(E28="At Par",BA27,0))))</f>
        <v>0</v>
      </c>
      <c r="BB28" s="59">
        <f>ROUND(BA28,0)</f>
        <v>0</v>
      </c>
      <c r="BC28" s="35" t="str">
        <f>SpellNumber($E$2,BA28)</f>
        <v>INR Zero Only</v>
      </c>
      <c r="IE28" s="25"/>
      <c r="IF28" s="25"/>
      <c r="IG28" s="25"/>
      <c r="IH28" s="25"/>
      <c r="II28" s="25"/>
    </row>
    <row r="29" spans="1:243" s="24" customFormat="1" ht="41.25" customHeight="1">
      <c r="A29" s="40" t="s">
        <v>46</v>
      </c>
      <c r="B29" s="40"/>
      <c r="C29" s="74" t="str">
        <f>SpellNumber($E$2,BA28)</f>
        <v>INR Zero Only</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E29" s="25"/>
      <c r="IF29" s="25"/>
      <c r="IG29" s="25"/>
      <c r="IH29" s="25"/>
      <c r="II29" s="25"/>
    </row>
    <row r="30" spans="3:243" s="12" customFormat="1" ht="15">
      <c r="C30" s="26"/>
      <c r="D30" s="26"/>
      <c r="E30" s="26"/>
      <c r="F30" s="26"/>
      <c r="G30" s="26"/>
      <c r="H30" s="26"/>
      <c r="I30" s="26"/>
      <c r="J30" s="26"/>
      <c r="K30" s="26"/>
      <c r="L30" s="26"/>
      <c r="M30" s="26"/>
      <c r="O30" s="26"/>
      <c r="BA30" s="26"/>
      <c r="BC30" s="26"/>
      <c r="IE30" s="13"/>
      <c r="IF30" s="13"/>
      <c r="IG30" s="13"/>
      <c r="IH30" s="13"/>
      <c r="II30" s="13"/>
    </row>
  </sheetData>
  <sheetProtection password="EEC8" sheet="1" selectLockedCells="1"/>
  <mergeCells count="8">
    <mergeCell ref="A9:BC9"/>
    <mergeCell ref="C29:BC29"/>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4 M16:M17 M19:M22 M24 M26">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C2">
      <formula1>"Normal, SingleWindow, Alternate"</formula1>
    </dataValidation>
    <dataValidation type="list" allowBlank="1" showInputMessage="1" showErrorMessage="1" sqref="E28">
      <formula1>"Select, Excess (+), Less (-)"</formula1>
    </dataValidation>
    <dataValidation type="list" allowBlank="1" showInputMessage="1" showErrorMessage="1" sqref="L25 L13 L14 L15 L16 L17 L18 L19 L20 L21 L22 L23 L24 L26">
      <formula1>"INR"</formula1>
    </dataValidation>
    <dataValidation type="decimal" allowBlank="1" showInputMessage="1" showErrorMessage="1" promptTitle="Quantity" prompt="Please enter the Quantity for this item. " errorTitle="Invalid Entry" error="Only Numeric Values are allowed. " sqref="D15 D18 D23 F13:F26 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allowBlank="1" showInputMessage="1" showErrorMessage="1" promptTitle="Itemcode/Make" prompt="Please enter text" sqref="C13:C26"/>
    <dataValidation type="list" showInputMessage="1" showErrorMessage="1" sqref="I13:I26">
      <formula1>"Excess(+), Less(-)"</formula1>
    </dataValidation>
    <dataValidation allowBlank="1" showInputMessage="1" showErrorMessage="1" promptTitle="Addition / Deduction" prompt="Please Choose the correct One" sqref="J13:J26"/>
    <dataValidation type="list" allowBlank="1" showInputMessage="1" showErrorMessage="1" sqref="K13:K26">
      <formula1>"Partial Conversion, Full Conversion"</formula1>
    </dataValidation>
    <dataValidation allowBlank="1" showInputMessage="1" showErrorMessage="1" promptTitle="Units" prompt="Please enter Units in text" sqref="E15 E18 E23 E25"/>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2022-10-15T07:51:01Z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