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<sst xmlns="http://schemas.openxmlformats.org/spreadsheetml/2006/main" count="475" uniqueCount="148">
  <si>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</si>
  <si>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</si>
  <si>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</si>
  <si>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</si>
  <si>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</si>
  <si>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</si>
  <si>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</si>
  <si>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</si>
  <si>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</si>
  <si>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</si>
  <si>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</si>
  <si>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</si>
  <si>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</si>
  <si>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</si>
  <si>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</si>
  <si>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</si>
  <si>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</si>
  <si>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</si>
  <si>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</si>
  <si>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</si>
  <si>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</si>
  <si>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</si>
  <si>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</si>
  <si>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</si>
  <si>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</si>
  <si>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</si>
  <si>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</si>
  <si>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</si>
  <si>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</si>
  <si>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</si>
  <si>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</si>
  <si>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</si>
  <si>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</si>
  <si>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</si>
  <si>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</si>
  <si>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</si>
  <si>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</si>
  <si>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</si>
  <si>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</si>
  <si>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</si>
  <si>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</si>
  <si>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</si>
  <si>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</si>
  <si>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</si>
  <si>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</si>
  <si>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</si>
  <si>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</si>
  <si>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</si>
  <si>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</si>
  <si>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</si>
  <si>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</si>
  <si>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</si>
  <si>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</si>
  <si>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</si>
  <si>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Supplying and drawing following sizes of FRLS PVC insulated copper conductor, single core cable in the existing surface/ recessed steel/ PVC conduit as required. </t>
  </si>
  <si>
    <t xml:space="preserve">3 x 1.5 sq. mm </t>
  </si>
  <si>
    <t xml:space="preserve">3 x 4 sq. mm </t>
  </si>
  <si>
    <t>6 x 10 sq.mm.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</si>
  <si>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</si>
  <si>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</si>
  <si>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</si>
  <si>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</si>
  <si>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</si>
  <si>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</si>
  <si>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</si>
  <si>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</si>
  <si>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</si>
  <si>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</si>
  <si>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</si>
  <si>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</si>
  <si>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</si>
  <si>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</si>
  <si>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</si>
  <si>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</si>
  <si>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</si>
  <si>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</si>
  <si>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</si>
  <si>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</si>
  <si>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20 A switch </t>
  </si>
  <si>
    <t xml:space="preserve">6/16 A 3 pin socket outlet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</si>
  <si>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</si>
  <si>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</si>
  <si>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</si>
  <si>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</si>
  <si>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Four Pole (40A-63A)</t>
  </si>
  <si>
    <t>Supplying and fixing single pole blanking plate in the existing MCB DB complete etc. as required.</t>
  </si>
  <si>
    <t>S &amp; F metal enclosure suitable for DP/TPN  MCB / DP ELCB on surface or recessed etc as reqd.</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</si>
  <si>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</si>
  <si>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</si>
  <si>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 &amp; F following size of steel flexible pipe alongwith the accessories on surface etc as required</t>
  </si>
  <si>
    <t>32 mm</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</si>
  <si>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</si>
  <si>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Fixing of  Network rack on steel fashtner including cartage from store to site as reqd complete.</t>
  </si>
  <si>
    <t>Supply and fixing of following LED light fixture with efficiency &gt;100 lumen/ watt, P.F. &gt;0.95, THD&lt;10%,  Electronic driver,  LED lamp, reflector, diffusser, MS body/housing holder etc. complete with all fixing accessories and lamp as required complete.</t>
  </si>
  <si>
    <t>36 watt surface mounting LED light fixture 150 x 1200 mm</t>
  </si>
  <si>
    <t xml:space="preserve">Chemical Earthing with GI earth electrode 50mm dia x 3 mtr length including earth enhancing compound (Jam Fill quality product) and PIT cover for earthing pit etc as reqd. </t>
  </si>
  <si>
    <t xml:space="preserve">Providing and fixing 25 mm X 5 mm G.l. strip on surface or in recess for connections etc. as required. </t>
  </si>
  <si>
    <t>Dismantling, disconnecting old damaged unserviceable fl fitting/ exhaust fan/ ceiling fan/ bulkhead fitting with bracket etc. as reqd. and depositing in sectional store.</t>
  </si>
  <si>
    <t>Dismantling concealed &amp; damaged DB/TPN Switches/starter/ loose wire boxes along with all accessories and depositing the same in the sectional store repairing the damages as  reqd complete.</t>
  </si>
  <si>
    <t>Metre</t>
  </si>
  <si>
    <t>Meter</t>
  </si>
  <si>
    <t>Nos.</t>
  </si>
  <si>
    <t xml:space="preserve">No.  </t>
  </si>
  <si>
    <t>No.</t>
  </si>
  <si>
    <t>Name of Work: Providing power &amp; internet points and GI Earthing and other associated work in ACES-117 Server Room.</t>
  </si>
  <si>
    <t>Tender Inviting Authority: Executive Engineer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</si>
  <si>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</si>
  <si>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</si>
  <si>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</si>
  <si>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</si>
  <si>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</si>
  <si>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</si>
  <si>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</si>
  <si>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</si>
  <si>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</si>
  <si>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</si>
  <si>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</si>
  <si>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</si>
  <si>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</si>
  <si>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</si>
  <si>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</si>
  <si>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</si>
  <si>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</si>
  <si>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</si>
  <si>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</si>
  <si>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</si>
  <si>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</si>
  <si>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</si>
  <si>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</si>
  <si>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</si>
  <si>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</si>
  <si>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</si>
  <si>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</si>
  <si>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</si>
  <si>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</si>
  <si>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</si>
  <si>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</si>
  <si>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</si>
  <si>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</si>
  <si>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</si>
  <si>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</si>
  <si>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</si>
  <si>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</si>
  <si>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</si>
  <si>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</si>
  <si>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</si>
  <si>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</si>
  <si>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Contract No:   115/IWD/ED/874            Dated: 29.03.2022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</si>
</sst>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
      <left>
        <color indexed="63"/>
      </left>
      <right style="medium"/>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5" xfId="59"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2" fillId="0" borderId="16"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3" fillId="0" borderId="18"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9" xfId="59" applyNumberFormat="1" applyFont="1" applyFill="1" applyBorder="1" applyAlignment="1">
      <alignment vertical="top"/>
      <protection/>
    </xf>
    <xf numFmtId="0" fontId="3" fillId="0" borderId="19" xfId="59" applyNumberFormat="1" applyFont="1" applyFill="1" applyBorder="1" applyAlignment="1">
      <alignment vertical="top"/>
      <protection/>
    </xf>
    <xf numFmtId="2" fontId="6" fillId="0" borderId="16" xfId="59" applyNumberFormat="1" applyFont="1" applyFill="1" applyBorder="1" applyAlignment="1">
      <alignment vertical="top"/>
      <protection/>
    </xf>
    <xf numFmtId="2" fontId="6" fillId="0" borderId="20"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0" borderId="11" xfId="59" applyNumberFormat="1" applyFont="1" applyFill="1" applyBorder="1" applyAlignment="1">
      <alignment horizontal="right" vertical="top"/>
      <protection/>
    </xf>
    <xf numFmtId="172" fontId="2" fillId="0" borderId="21" xfId="59" applyNumberFormat="1" applyFont="1" applyFill="1" applyBorder="1" applyAlignment="1">
      <alignment horizontal="right" vertical="top"/>
      <protection/>
    </xf>
    <xf numFmtId="2" fontId="2" fillId="0" borderId="22" xfId="58" applyNumberFormat="1" applyFont="1" applyFill="1" applyBorder="1" applyAlignment="1">
      <alignment horizontal="right" vertical="top"/>
      <protection/>
    </xf>
    <xf numFmtId="0" fontId="2" fillId="0" borderId="11" xfId="59" applyNumberFormat="1" applyFont="1" applyFill="1" applyBorder="1" applyAlignment="1">
      <alignment horizontal="right" vertical="top"/>
      <protection/>
    </xf>
    <xf numFmtId="2" fontId="3" fillId="0" borderId="11" xfId="59" applyNumberFormat="1" applyFont="1" applyFill="1" applyBorder="1" applyAlignment="1">
      <alignment horizontal="center" vertical="top"/>
      <protection/>
    </xf>
    <xf numFmtId="0" fontId="0" fillId="0" borderId="11" xfId="0" applyFill="1" applyBorder="1" applyAlignment="1">
      <alignment horizontal="center" vertical="top"/>
    </xf>
    <xf numFmtId="0" fontId="17" fillId="0" borderId="11" xfId="0" applyFont="1" applyFill="1" applyBorder="1" applyAlignment="1">
      <alignment horizontal="justify" vertical="top" wrapText="1"/>
    </xf>
    <xf numFmtId="2" fontId="17" fillId="0" borderId="11" xfId="0" applyNumberFormat="1" applyFont="1" applyFill="1" applyBorder="1" applyAlignment="1">
      <alignment horizontal="center" vertical="top"/>
    </xf>
    <xf numFmtId="0" fontId="17" fillId="0" borderId="11" xfId="0" applyFont="1" applyFill="1" applyBorder="1" applyAlignment="1">
      <alignment horizontal="center" vertical="top"/>
    </xf>
    <xf numFmtId="0" fontId="74" fillId="0" borderId="11" xfId="0" applyFont="1" applyFill="1" applyBorder="1" applyAlignment="1">
      <alignment horizontal="justify" vertical="top" wrapText="1"/>
    </xf>
    <xf numFmtId="2" fontId="74" fillId="0" borderId="11" xfId="0" applyNumberFormat="1" applyFont="1" applyFill="1" applyBorder="1" applyAlignment="1">
      <alignment horizontal="center" vertical="top"/>
    </xf>
    <xf numFmtId="0" fontId="74" fillId="0" borderId="11" xfId="0" applyFont="1" applyFill="1" applyBorder="1" applyAlignment="1">
      <alignment horizontal="center" vertical="top"/>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19"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2"/>
  <sheetViews>
    <sheetView showGridLines="0" showZeros="0" zoomScale="75" zoomScaleNormal="75" zoomScalePageLayoutView="0" workbookViewId="0" topLeftCell="A18">
      <selection activeCell="D60" sqref="D60"/>
    </sheetView>
  </sheetViews>
  <sheetFormatPr defaultColWidth="9.140625" defaultRowHeight="15"/>
  <cols>
    <col min="1" max="1" width="14.8515625" style="27" customWidth="1"/>
    <col min="2" max="2" width="44.57421875" style="27" customWidth="1"/>
    <col min="3" max="3" width="15.57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49"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1" t="str">
        <f>B2&amp;" BoQ"</f>
        <v>Percentage BoQ</v>
      </c>
      <c r="B1" s="81"/>
      <c r="C1" s="81"/>
      <c r="D1" s="81"/>
      <c r="E1" s="81"/>
      <c r="F1" s="81"/>
      <c r="G1" s="81"/>
      <c r="H1" s="81"/>
      <c r="I1" s="81"/>
      <c r="J1" s="81"/>
      <c r="K1" s="81"/>
      <c r="L1" s="81"/>
      <c r="O1" s="2"/>
      <c r="P1" s="2"/>
      <c r="Q1" s="3"/>
      <c r="IE1" s="3"/>
      <c r="IF1" s="3"/>
      <c r="IG1" s="3"/>
      <c r="IH1" s="3"/>
      <c r="II1" s="3"/>
    </row>
    <row r="2" spans="1:17" s="1" customFormat="1" ht="25.5" customHeight="1" hidden="1">
      <c r="A2" s="29" t="s">
        <v>3</v>
      </c>
      <c r="B2" s="29" t="s">
        <v>44</v>
      </c>
      <c r="C2" s="29" t="s">
        <v>4</v>
      </c>
      <c r="D2" s="29" t="s">
        <v>5</v>
      </c>
      <c r="E2" s="29"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82" t="s">
        <v>105</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6"/>
      <c r="IF4" s="6"/>
      <c r="IG4" s="6"/>
      <c r="IH4" s="6"/>
      <c r="II4" s="6"/>
    </row>
    <row r="5" spans="1:243" s="5" customFormat="1" ht="30.75" customHeight="1">
      <c r="A5" s="82" t="s">
        <v>104</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6"/>
      <c r="IF5" s="6"/>
      <c r="IG5" s="6"/>
      <c r="IH5" s="6"/>
      <c r="II5" s="6"/>
    </row>
    <row r="6" spans="1:243" s="5" customFormat="1" ht="30.75" customHeight="1">
      <c r="A6" s="82" t="s">
        <v>147</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6"/>
      <c r="IF6" s="6"/>
      <c r="IG6" s="6"/>
      <c r="IH6" s="6"/>
      <c r="II6" s="6"/>
    </row>
    <row r="7" spans="1:243" s="5" customFormat="1" ht="29.25" customHeight="1"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6"/>
      <c r="IF7" s="6"/>
      <c r="IG7" s="6"/>
      <c r="IH7" s="6"/>
      <c r="II7" s="6"/>
    </row>
    <row r="8" spans="1:243" s="7" customFormat="1" ht="58.5" customHeight="1">
      <c r="A8" s="30" t="s">
        <v>50</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8"/>
      <c r="IF8" s="8"/>
      <c r="IG8" s="8"/>
      <c r="IH8" s="8"/>
      <c r="II8" s="8"/>
    </row>
    <row r="9" spans="1:243" s="9" customFormat="1" ht="61.5" customHeight="1">
      <c r="A9" s="75"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3" t="s">
        <v>51</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78.75">
      <c r="A13" s="68">
        <v>1</v>
      </c>
      <c r="B13" s="69" t="s">
        <v>54</v>
      </c>
      <c r="C13" s="33" t="s">
        <v>33</v>
      </c>
      <c r="D13" s="34"/>
      <c r="E13" s="15"/>
      <c r="F13" s="35"/>
      <c r="G13" s="16"/>
      <c r="H13" s="16"/>
      <c r="I13" s="35"/>
      <c r="J13" s="17"/>
      <c r="K13" s="18"/>
      <c r="L13" s="18"/>
      <c r="M13" s="19"/>
      <c r="N13" s="22"/>
      <c r="O13" s="22"/>
      <c r="P13" s="36"/>
      <c r="Q13" s="22"/>
      <c r="R13" s="22"/>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66"/>
      <c r="BB13" s="64"/>
      <c r="BC13" s="37"/>
      <c r="IE13" s="21">
        <v>1.01</v>
      </c>
      <c r="IF13" s="21" t="s">
        <v>36</v>
      </c>
      <c r="IG13" s="21" t="s">
        <v>33</v>
      </c>
      <c r="IH13" s="21">
        <v>123.223</v>
      </c>
      <c r="II13" s="21" t="s">
        <v>34</v>
      </c>
    </row>
    <row r="14" spans="1:243" s="20" customFormat="1" ht="30" customHeight="1">
      <c r="A14" s="68">
        <v>1.1</v>
      </c>
      <c r="B14" s="69" t="s">
        <v>55</v>
      </c>
      <c r="C14" s="33" t="s">
        <v>38</v>
      </c>
      <c r="D14" s="70">
        <v>10</v>
      </c>
      <c r="E14" s="71" t="s">
        <v>99</v>
      </c>
      <c r="F14" s="67">
        <v>47.35</v>
      </c>
      <c r="G14" s="22"/>
      <c r="H14" s="22"/>
      <c r="I14" s="35" t="s">
        <v>35</v>
      </c>
      <c r="J14" s="17">
        <f>IF(I14="Less(-)",-1,1)</f>
        <v>1</v>
      </c>
      <c r="K14" s="18" t="s">
        <v>45</v>
      </c>
      <c r="L14" s="18" t="s">
        <v>6</v>
      </c>
      <c r="M14" s="38"/>
      <c r="N14" s="22"/>
      <c r="O14" s="22"/>
      <c r="P14" s="36"/>
      <c r="Q14" s="22"/>
      <c r="R14" s="22"/>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3">
        <f>total_amount_ba($B$2,$D$2,D14,F14,J14,K14,M14)</f>
        <v>473.5</v>
      </c>
      <c r="BB14" s="65">
        <f>BA14+SUM(N14:AZ14)</f>
        <v>473.5</v>
      </c>
      <c r="BC14" s="37" t="str">
        <f>SpellNumber(L14,BB14)</f>
        <v>INR  Four Hundred &amp; Seventy Three  and Paise Fifty Only</v>
      </c>
      <c r="IE14" s="21">
        <v>1.02</v>
      </c>
      <c r="IF14" s="21" t="s">
        <v>37</v>
      </c>
      <c r="IG14" s="21" t="s">
        <v>38</v>
      </c>
      <c r="IH14" s="21">
        <v>213</v>
      </c>
      <c r="II14" s="21" t="s">
        <v>34</v>
      </c>
    </row>
    <row r="15" spans="1:243" s="20" customFormat="1" ht="30" customHeight="1">
      <c r="A15" s="68">
        <v>1.2</v>
      </c>
      <c r="B15" s="69" t="s">
        <v>56</v>
      </c>
      <c r="C15" s="33" t="s">
        <v>39</v>
      </c>
      <c r="D15" s="70">
        <v>80</v>
      </c>
      <c r="E15" s="71" t="s">
        <v>99</v>
      </c>
      <c r="F15" s="67">
        <v>102.59</v>
      </c>
      <c r="G15" s="22"/>
      <c r="H15" s="22"/>
      <c r="I15" s="35" t="s">
        <v>35</v>
      </c>
      <c r="J15" s="17">
        <f>IF(I15="Less(-)",-1,1)</f>
        <v>1</v>
      </c>
      <c r="K15" s="18" t="s">
        <v>45</v>
      </c>
      <c r="L15" s="18" t="s">
        <v>6</v>
      </c>
      <c r="M15" s="38"/>
      <c r="N15" s="22"/>
      <c r="O15" s="22"/>
      <c r="P15" s="36"/>
      <c r="Q15" s="22"/>
      <c r="R15" s="22"/>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3">
        <f>total_amount_ba($B$2,$D$2,D15,F15,J15,K15,M15)</f>
        <v>8207.2</v>
      </c>
      <c r="BB15" s="65">
        <f>BA15+SUM(N15:AZ15)</f>
        <v>8207.2</v>
      </c>
      <c r="BC15" s="37" t="str">
        <f>SpellNumber(L15,BB15)</f>
        <v>INR  Eight Thousand Two Hundred &amp; Seven  and Paise Twenty Only</v>
      </c>
      <c r="IE15" s="21">
        <v>2</v>
      </c>
      <c r="IF15" s="21" t="s">
        <v>32</v>
      </c>
      <c r="IG15" s="21" t="s">
        <v>39</v>
      </c>
      <c r="IH15" s="21">
        <v>10</v>
      </c>
      <c r="II15" s="21" t="s">
        <v>34</v>
      </c>
    </row>
    <row r="16" spans="1:243" s="20" customFormat="1" ht="30" customHeight="1">
      <c r="A16" s="68">
        <v>1.3</v>
      </c>
      <c r="B16" s="72" t="s">
        <v>57</v>
      </c>
      <c r="C16" s="33" t="s">
        <v>41</v>
      </c>
      <c r="D16" s="73">
        <v>15</v>
      </c>
      <c r="E16" s="74" t="s">
        <v>100</v>
      </c>
      <c r="F16" s="67">
        <v>746.16</v>
      </c>
      <c r="G16" s="22"/>
      <c r="H16" s="22"/>
      <c r="I16" s="35" t="s">
        <v>35</v>
      </c>
      <c r="J16" s="17">
        <f>IF(I16="Less(-)",-1,1)</f>
        <v>1</v>
      </c>
      <c r="K16" s="18" t="s">
        <v>45</v>
      </c>
      <c r="L16" s="18" t="s">
        <v>6</v>
      </c>
      <c r="M16" s="38"/>
      <c r="N16" s="22"/>
      <c r="O16" s="22"/>
      <c r="P16" s="36"/>
      <c r="Q16" s="22"/>
      <c r="R16" s="22"/>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3">
        <f>total_amount_ba($B$2,$D$2,D16,F16,J16,K16,M16)</f>
        <v>11192.4</v>
      </c>
      <c r="BB16" s="65">
        <f>BA16+SUM(N16:AZ16)</f>
        <v>11192.4</v>
      </c>
      <c r="BC16" s="37" t="str">
        <f>SpellNumber(L16,BB16)</f>
        <v>INR  Eleven Thousand One Hundred &amp; Ninety Two  and Paise Forty Only</v>
      </c>
      <c r="IE16" s="21">
        <v>3</v>
      </c>
      <c r="IF16" s="21" t="s">
        <v>40</v>
      </c>
      <c r="IG16" s="21" t="s">
        <v>41</v>
      </c>
      <c r="IH16" s="21">
        <v>10</v>
      </c>
      <c r="II16" s="21" t="s">
        <v>34</v>
      </c>
    </row>
    <row r="17" spans="1:243" s="20" customFormat="1" ht="63">
      <c r="A17" s="68">
        <v>2</v>
      </c>
      <c r="B17" s="72" t="s">
        <v>58</v>
      </c>
      <c r="C17" s="33" t="s">
        <v>42</v>
      </c>
      <c r="D17" s="73">
        <v>30</v>
      </c>
      <c r="E17" s="74" t="s">
        <v>100</v>
      </c>
      <c r="F17" s="67">
        <v>184.13</v>
      </c>
      <c r="G17" s="22"/>
      <c r="H17" s="22"/>
      <c r="I17" s="35" t="s">
        <v>35</v>
      </c>
      <c r="J17" s="17">
        <f>IF(I17="Less(-)",-1,1)</f>
        <v>1</v>
      </c>
      <c r="K17" s="18" t="s">
        <v>45</v>
      </c>
      <c r="L17" s="18" t="s">
        <v>6</v>
      </c>
      <c r="M17" s="38"/>
      <c r="N17" s="22"/>
      <c r="O17" s="22"/>
      <c r="P17" s="36"/>
      <c r="Q17" s="22"/>
      <c r="R17" s="22"/>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3">
        <f>total_amount_ba($B$2,$D$2,D17,F17,J17,K17,M17)</f>
        <v>5523.9</v>
      </c>
      <c r="BB17" s="65">
        <f>BA17+SUM(N17:AZ17)</f>
        <v>5523.9</v>
      </c>
      <c r="BC17" s="37" t="str">
        <f>SpellNumber(L17,BB17)</f>
        <v>INR  Five Thousand Five Hundred &amp; Twenty Three  and Paise Ninety Only</v>
      </c>
      <c r="IE17" s="21">
        <v>1.01</v>
      </c>
      <c r="IF17" s="21" t="s">
        <v>36</v>
      </c>
      <c r="IG17" s="21" t="s">
        <v>33</v>
      </c>
      <c r="IH17" s="21">
        <v>123.223</v>
      </c>
      <c r="II17" s="21" t="s">
        <v>34</v>
      </c>
    </row>
    <row r="18" spans="1:243" s="20" customFormat="1" ht="63">
      <c r="A18" s="68">
        <v>3</v>
      </c>
      <c r="B18" s="72" t="s">
        <v>59</v>
      </c>
      <c r="C18" s="33" t="s">
        <v>106</v>
      </c>
      <c r="D18" s="34"/>
      <c r="E18" s="15"/>
      <c r="F18" s="35"/>
      <c r="G18" s="16"/>
      <c r="H18" s="16"/>
      <c r="I18" s="35"/>
      <c r="J18" s="17"/>
      <c r="K18" s="18"/>
      <c r="L18" s="18"/>
      <c r="M18" s="19"/>
      <c r="N18" s="22"/>
      <c r="O18" s="22"/>
      <c r="P18" s="36"/>
      <c r="Q18" s="22"/>
      <c r="R18" s="22"/>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6"/>
      <c r="BB18" s="64"/>
      <c r="BC18" s="37"/>
      <c r="IE18" s="21">
        <v>1.02</v>
      </c>
      <c r="IF18" s="21" t="s">
        <v>37</v>
      </c>
      <c r="IG18" s="21" t="s">
        <v>38</v>
      </c>
      <c r="IH18" s="21">
        <v>213</v>
      </c>
      <c r="II18" s="21" t="s">
        <v>34</v>
      </c>
    </row>
    <row r="19" spans="1:243" s="20" customFormat="1" ht="30" customHeight="1">
      <c r="A19" s="68">
        <v>3.1</v>
      </c>
      <c r="B19" s="72" t="s">
        <v>60</v>
      </c>
      <c r="C19" s="33" t="s">
        <v>107</v>
      </c>
      <c r="D19" s="73">
        <v>1</v>
      </c>
      <c r="E19" s="74" t="s">
        <v>101</v>
      </c>
      <c r="F19" s="67">
        <v>121.88</v>
      </c>
      <c r="G19" s="22"/>
      <c r="H19" s="22"/>
      <c r="I19" s="35" t="s">
        <v>35</v>
      </c>
      <c r="J19" s="17">
        <f>IF(I19="Less(-)",-1,1)</f>
        <v>1</v>
      </c>
      <c r="K19" s="18" t="s">
        <v>45</v>
      </c>
      <c r="L19" s="18" t="s">
        <v>6</v>
      </c>
      <c r="M19" s="38"/>
      <c r="N19" s="22"/>
      <c r="O19" s="22"/>
      <c r="P19" s="36"/>
      <c r="Q19" s="22"/>
      <c r="R19" s="22"/>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63">
        <f>total_amount_ba($B$2,$D$2,D19,F19,J19,K19,M19)</f>
        <v>121.88</v>
      </c>
      <c r="BB19" s="65">
        <f>BA19+SUM(N19:AZ19)</f>
        <v>121.88</v>
      </c>
      <c r="BC19" s="37" t="str">
        <f>SpellNumber(L19,BB19)</f>
        <v>INR  One Hundred &amp; Twenty One  and Paise Eighty Eight Only</v>
      </c>
      <c r="IE19" s="21">
        <v>2</v>
      </c>
      <c r="IF19" s="21" t="s">
        <v>32</v>
      </c>
      <c r="IG19" s="21" t="s">
        <v>39</v>
      </c>
      <c r="IH19" s="21">
        <v>10</v>
      </c>
      <c r="II19" s="21" t="s">
        <v>34</v>
      </c>
    </row>
    <row r="20" spans="1:243" s="20" customFormat="1" ht="30" customHeight="1">
      <c r="A20" s="68">
        <v>3.2</v>
      </c>
      <c r="B20" s="72" t="s">
        <v>61</v>
      </c>
      <c r="C20" s="33" t="s">
        <v>108</v>
      </c>
      <c r="D20" s="73">
        <v>4</v>
      </c>
      <c r="E20" s="74" t="s">
        <v>101</v>
      </c>
      <c r="F20" s="67">
        <v>116.65</v>
      </c>
      <c r="G20" s="22"/>
      <c r="H20" s="22"/>
      <c r="I20" s="35" t="s">
        <v>35</v>
      </c>
      <c r="J20" s="17">
        <f>IF(I20="Less(-)",-1,1)</f>
        <v>1</v>
      </c>
      <c r="K20" s="18" t="s">
        <v>45</v>
      </c>
      <c r="L20" s="18" t="s">
        <v>6</v>
      </c>
      <c r="M20" s="38"/>
      <c r="N20" s="22"/>
      <c r="O20" s="22"/>
      <c r="P20" s="36"/>
      <c r="Q20" s="22"/>
      <c r="R20" s="22"/>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3">
        <f>total_amount_ba($B$2,$D$2,D20,F20,J20,K20,M20)</f>
        <v>466.6</v>
      </c>
      <c r="BB20" s="65">
        <f>BA20+SUM(N20:AZ20)</f>
        <v>466.6</v>
      </c>
      <c r="BC20" s="37" t="str">
        <f>SpellNumber(L20,BB20)</f>
        <v>INR  Four Hundred &amp; Sixty Six  and Paise Sixty Only</v>
      </c>
      <c r="IE20" s="21">
        <v>3</v>
      </c>
      <c r="IF20" s="21" t="s">
        <v>40</v>
      </c>
      <c r="IG20" s="21" t="s">
        <v>41</v>
      </c>
      <c r="IH20" s="21">
        <v>10</v>
      </c>
      <c r="II20" s="21" t="s">
        <v>34</v>
      </c>
    </row>
    <row r="21" spans="1:243" s="20" customFormat="1" ht="30" customHeight="1">
      <c r="A21" s="68">
        <v>3.3</v>
      </c>
      <c r="B21" s="72" t="s">
        <v>62</v>
      </c>
      <c r="C21" s="33" t="s">
        <v>109</v>
      </c>
      <c r="D21" s="73">
        <v>3</v>
      </c>
      <c r="E21" s="74" t="s">
        <v>101</v>
      </c>
      <c r="F21" s="67">
        <v>100.83</v>
      </c>
      <c r="G21" s="22"/>
      <c r="H21" s="22"/>
      <c r="I21" s="35" t="s">
        <v>35</v>
      </c>
      <c r="J21" s="17">
        <f>IF(I21="Less(-)",-1,1)</f>
        <v>1</v>
      </c>
      <c r="K21" s="18" t="s">
        <v>45</v>
      </c>
      <c r="L21" s="18" t="s">
        <v>6</v>
      </c>
      <c r="M21" s="38"/>
      <c r="N21" s="22"/>
      <c r="O21" s="22"/>
      <c r="P21" s="36"/>
      <c r="Q21" s="22"/>
      <c r="R21" s="22"/>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3">
        <f>total_amount_ba($B$2,$D$2,D21,F21,J21,K21,M21)</f>
        <v>302.49</v>
      </c>
      <c r="BB21" s="65">
        <f>BA21+SUM(N21:AZ21)</f>
        <v>302.49</v>
      </c>
      <c r="BC21" s="37" t="str">
        <f>SpellNumber(L21,BB21)</f>
        <v>INR  Three Hundred &amp; Two  and Paise Forty Nine Only</v>
      </c>
      <c r="IE21" s="21">
        <v>1.01</v>
      </c>
      <c r="IF21" s="21" t="s">
        <v>36</v>
      </c>
      <c r="IG21" s="21" t="s">
        <v>33</v>
      </c>
      <c r="IH21" s="21">
        <v>123.223</v>
      </c>
      <c r="II21" s="21" t="s">
        <v>34</v>
      </c>
    </row>
    <row r="22" spans="1:243" s="20" customFormat="1" ht="30" customHeight="1">
      <c r="A22" s="68">
        <v>3.4</v>
      </c>
      <c r="B22" s="72" t="s">
        <v>63</v>
      </c>
      <c r="C22" s="33" t="s">
        <v>110</v>
      </c>
      <c r="D22" s="73">
        <v>1</v>
      </c>
      <c r="E22" s="74" t="s">
        <v>101</v>
      </c>
      <c r="F22" s="67">
        <v>114.86</v>
      </c>
      <c r="G22" s="22"/>
      <c r="H22" s="22"/>
      <c r="I22" s="35" t="s">
        <v>35</v>
      </c>
      <c r="J22" s="17">
        <f>IF(I22="Less(-)",-1,1)</f>
        <v>1</v>
      </c>
      <c r="K22" s="18" t="s">
        <v>45</v>
      </c>
      <c r="L22" s="18" t="s">
        <v>6</v>
      </c>
      <c r="M22" s="38"/>
      <c r="N22" s="22"/>
      <c r="O22" s="22"/>
      <c r="P22" s="36"/>
      <c r="Q22" s="22"/>
      <c r="R22" s="22"/>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3">
        <f>total_amount_ba($B$2,$D$2,D22,F22,J22,K22,M22)</f>
        <v>114.86</v>
      </c>
      <c r="BB22" s="65">
        <f>BA22+SUM(N22:AZ22)</f>
        <v>114.86</v>
      </c>
      <c r="BC22" s="37" t="str">
        <f>SpellNumber(L22,BB22)</f>
        <v>INR  One Hundred &amp; Fourteen  and Paise Eighty Six Only</v>
      </c>
      <c r="IE22" s="21">
        <v>1.02</v>
      </c>
      <c r="IF22" s="21" t="s">
        <v>37</v>
      </c>
      <c r="IG22" s="21" t="s">
        <v>38</v>
      </c>
      <c r="IH22" s="21">
        <v>213</v>
      </c>
      <c r="II22" s="21" t="s">
        <v>34</v>
      </c>
    </row>
    <row r="23" spans="1:243" s="20" customFormat="1" ht="63">
      <c r="A23" s="68">
        <v>4</v>
      </c>
      <c r="B23" s="72" t="s">
        <v>64</v>
      </c>
      <c r="C23" s="33" t="s">
        <v>111</v>
      </c>
      <c r="D23" s="73">
        <v>16</v>
      </c>
      <c r="E23" s="74" t="s">
        <v>100</v>
      </c>
      <c r="F23" s="67">
        <v>798.77</v>
      </c>
      <c r="G23" s="22"/>
      <c r="H23" s="22"/>
      <c r="I23" s="35" t="s">
        <v>35</v>
      </c>
      <c r="J23" s="17">
        <f>IF(I23="Less(-)",-1,1)</f>
        <v>1</v>
      </c>
      <c r="K23" s="18" t="s">
        <v>45</v>
      </c>
      <c r="L23" s="18" t="s">
        <v>6</v>
      </c>
      <c r="M23" s="38"/>
      <c r="N23" s="22"/>
      <c r="O23" s="22"/>
      <c r="P23" s="36"/>
      <c r="Q23" s="22"/>
      <c r="R23" s="22"/>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63">
        <f>total_amount_ba($B$2,$D$2,D23,F23,J23,K23,M23)</f>
        <v>12780.32</v>
      </c>
      <c r="BB23" s="65">
        <f>BA23+SUM(N23:AZ23)</f>
        <v>12780.32</v>
      </c>
      <c r="BC23" s="37" t="str">
        <f>SpellNumber(L23,BB23)</f>
        <v>INR  Twelve Thousand Seven Hundred &amp; Eighty  and Paise Thirty Two Only</v>
      </c>
      <c r="IE23" s="21">
        <v>2</v>
      </c>
      <c r="IF23" s="21" t="s">
        <v>32</v>
      </c>
      <c r="IG23" s="21" t="s">
        <v>39</v>
      </c>
      <c r="IH23" s="21">
        <v>10</v>
      </c>
      <c r="II23" s="21" t="s">
        <v>34</v>
      </c>
    </row>
    <row r="24" spans="1:243" s="20" customFormat="1" ht="63">
      <c r="A24" s="68">
        <v>5</v>
      </c>
      <c r="B24" s="72" t="s">
        <v>65</v>
      </c>
      <c r="C24" s="33" t="s">
        <v>112</v>
      </c>
      <c r="D24" s="34"/>
      <c r="E24" s="15"/>
      <c r="F24" s="35"/>
      <c r="G24" s="16"/>
      <c r="H24" s="16"/>
      <c r="I24" s="35"/>
      <c r="J24" s="17"/>
      <c r="K24" s="18"/>
      <c r="L24" s="18"/>
      <c r="M24" s="19"/>
      <c r="N24" s="22"/>
      <c r="O24" s="22"/>
      <c r="P24" s="36"/>
      <c r="Q24" s="22"/>
      <c r="R24" s="22"/>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6"/>
      <c r="BB24" s="64"/>
      <c r="BC24" s="37"/>
      <c r="IE24" s="21">
        <v>1.01</v>
      </c>
      <c r="IF24" s="21" t="s">
        <v>36</v>
      </c>
      <c r="IG24" s="21" t="s">
        <v>33</v>
      </c>
      <c r="IH24" s="21">
        <v>123.223</v>
      </c>
      <c r="II24" s="21" t="s">
        <v>34</v>
      </c>
    </row>
    <row r="25" spans="1:243" s="20" customFormat="1" ht="30" customHeight="1">
      <c r="A25" s="68">
        <v>5.1</v>
      </c>
      <c r="B25" s="72" t="s">
        <v>66</v>
      </c>
      <c r="C25" s="33" t="s">
        <v>113</v>
      </c>
      <c r="D25" s="73">
        <v>16</v>
      </c>
      <c r="E25" s="74" t="s">
        <v>100</v>
      </c>
      <c r="F25" s="67">
        <v>352.48</v>
      </c>
      <c r="G25" s="22"/>
      <c r="H25" s="22"/>
      <c r="I25" s="35" t="s">
        <v>35</v>
      </c>
      <c r="J25" s="17">
        <f aca="true" t="shared" si="0" ref="J25:J30">IF(I25="Less(-)",-1,1)</f>
        <v>1</v>
      </c>
      <c r="K25" s="18" t="s">
        <v>45</v>
      </c>
      <c r="L25" s="18" t="s">
        <v>6</v>
      </c>
      <c r="M25" s="38"/>
      <c r="N25" s="22"/>
      <c r="O25" s="22"/>
      <c r="P25" s="36"/>
      <c r="Q25" s="22"/>
      <c r="R25" s="22"/>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9"/>
      <c r="AV25" s="36"/>
      <c r="AW25" s="36"/>
      <c r="AX25" s="36"/>
      <c r="AY25" s="36"/>
      <c r="AZ25" s="36"/>
      <c r="BA25" s="63">
        <f aca="true" t="shared" si="1" ref="BA25:BA30">total_amount_ba($B$2,$D$2,D25,F25,J25,K25,M25)</f>
        <v>5639.68</v>
      </c>
      <c r="BB25" s="65">
        <f aca="true" t="shared" si="2" ref="BB25:BB39">BA25+SUM(N25:AZ25)</f>
        <v>5639.68</v>
      </c>
      <c r="BC25" s="37" t="str">
        <f aca="true" t="shared" si="3" ref="BC25:BC39">SpellNumber(L25,BB25)</f>
        <v>INR  Five Thousand Six Hundred &amp; Thirty Nine  and Paise Sixty Eight Only</v>
      </c>
      <c r="IE25" s="21">
        <v>1.02</v>
      </c>
      <c r="IF25" s="21" t="s">
        <v>37</v>
      </c>
      <c r="IG25" s="21" t="s">
        <v>38</v>
      </c>
      <c r="IH25" s="21">
        <v>213</v>
      </c>
      <c r="II25" s="21" t="s">
        <v>34</v>
      </c>
    </row>
    <row r="26" spans="1:243" s="20" customFormat="1" ht="30" customHeight="1">
      <c r="A26" s="68">
        <v>5.2</v>
      </c>
      <c r="B26" s="72" t="s">
        <v>60</v>
      </c>
      <c r="C26" s="33" t="s">
        <v>114</v>
      </c>
      <c r="D26" s="73">
        <v>4</v>
      </c>
      <c r="E26" s="74" t="s">
        <v>101</v>
      </c>
      <c r="F26" s="67">
        <v>158.7</v>
      </c>
      <c r="G26" s="22"/>
      <c r="H26" s="22"/>
      <c r="I26" s="35" t="s">
        <v>35</v>
      </c>
      <c r="J26" s="17">
        <f t="shared" si="0"/>
        <v>1</v>
      </c>
      <c r="K26" s="18" t="s">
        <v>45</v>
      </c>
      <c r="L26" s="18" t="s">
        <v>6</v>
      </c>
      <c r="M26" s="38"/>
      <c r="N26" s="22"/>
      <c r="O26" s="22"/>
      <c r="P26" s="36"/>
      <c r="Q26" s="22"/>
      <c r="R26" s="22"/>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3">
        <f t="shared" si="1"/>
        <v>634.8</v>
      </c>
      <c r="BB26" s="65">
        <f t="shared" si="2"/>
        <v>634.8</v>
      </c>
      <c r="BC26" s="37" t="str">
        <f t="shared" si="3"/>
        <v>INR  Six Hundred &amp; Thirty Four  and Paise Eighty Only</v>
      </c>
      <c r="IE26" s="21">
        <v>2</v>
      </c>
      <c r="IF26" s="21" t="s">
        <v>32</v>
      </c>
      <c r="IG26" s="21" t="s">
        <v>39</v>
      </c>
      <c r="IH26" s="21">
        <v>10</v>
      </c>
      <c r="II26" s="21" t="s">
        <v>34</v>
      </c>
    </row>
    <row r="27" spans="1:243" s="20" customFormat="1" ht="30" customHeight="1">
      <c r="A27" s="68">
        <v>5.3</v>
      </c>
      <c r="B27" s="72" t="s">
        <v>67</v>
      </c>
      <c r="C27" s="33" t="s">
        <v>115</v>
      </c>
      <c r="D27" s="73">
        <v>4</v>
      </c>
      <c r="E27" s="74" t="s">
        <v>101</v>
      </c>
      <c r="F27" s="67">
        <v>435.77</v>
      </c>
      <c r="G27" s="22"/>
      <c r="H27" s="22"/>
      <c r="I27" s="35" t="s">
        <v>35</v>
      </c>
      <c r="J27" s="17">
        <f t="shared" si="0"/>
        <v>1</v>
      </c>
      <c r="K27" s="18" t="s">
        <v>45</v>
      </c>
      <c r="L27" s="18" t="s">
        <v>6</v>
      </c>
      <c r="M27" s="38"/>
      <c r="N27" s="22"/>
      <c r="O27" s="22"/>
      <c r="P27" s="36"/>
      <c r="Q27" s="22"/>
      <c r="R27" s="22"/>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3">
        <f t="shared" si="1"/>
        <v>1743.08</v>
      </c>
      <c r="BB27" s="65">
        <f t="shared" si="2"/>
        <v>1743.08</v>
      </c>
      <c r="BC27" s="37" t="str">
        <f t="shared" si="3"/>
        <v>INR  One Thousand Seven Hundred &amp; Forty Three  and Paise Eight Only</v>
      </c>
      <c r="IE27" s="21">
        <v>3</v>
      </c>
      <c r="IF27" s="21" t="s">
        <v>40</v>
      </c>
      <c r="IG27" s="21" t="s">
        <v>41</v>
      </c>
      <c r="IH27" s="21">
        <v>10</v>
      </c>
      <c r="II27" s="21" t="s">
        <v>34</v>
      </c>
    </row>
    <row r="28" spans="1:243" s="20" customFormat="1" ht="30" customHeight="1">
      <c r="A28" s="68">
        <v>5.4</v>
      </c>
      <c r="B28" s="72" t="s">
        <v>68</v>
      </c>
      <c r="C28" s="33" t="s">
        <v>116</v>
      </c>
      <c r="D28" s="73">
        <v>2</v>
      </c>
      <c r="E28" s="74" t="s">
        <v>101</v>
      </c>
      <c r="F28" s="67">
        <v>446.3</v>
      </c>
      <c r="G28" s="22"/>
      <c r="H28" s="22"/>
      <c r="I28" s="35" t="s">
        <v>35</v>
      </c>
      <c r="J28" s="17">
        <f t="shared" si="0"/>
        <v>1</v>
      </c>
      <c r="K28" s="18" t="s">
        <v>45</v>
      </c>
      <c r="L28" s="18" t="s">
        <v>6</v>
      </c>
      <c r="M28" s="38"/>
      <c r="N28" s="22"/>
      <c r="O28" s="22"/>
      <c r="P28" s="36"/>
      <c r="Q28" s="22"/>
      <c r="R28" s="22"/>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3">
        <f t="shared" si="1"/>
        <v>892.6</v>
      </c>
      <c r="BB28" s="65">
        <f t="shared" si="2"/>
        <v>892.6</v>
      </c>
      <c r="BC28" s="37" t="str">
        <f t="shared" si="3"/>
        <v>INR  Eight Hundred &amp; Ninety Two  and Paise Sixty Only</v>
      </c>
      <c r="IE28" s="21">
        <v>1.01</v>
      </c>
      <c r="IF28" s="21" t="s">
        <v>36</v>
      </c>
      <c r="IG28" s="21" t="s">
        <v>33</v>
      </c>
      <c r="IH28" s="21">
        <v>123.223</v>
      </c>
      <c r="II28" s="21" t="s">
        <v>34</v>
      </c>
    </row>
    <row r="29" spans="1:243" s="20" customFormat="1" ht="30" customHeight="1">
      <c r="A29" s="68">
        <v>5.5</v>
      </c>
      <c r="B29" s="72" t="s">
        <v>69</v>
      </c>
      <c r="C29" s="33" t="s">
        <v>117</v>
      </c>
      <c r="D29" s="73">
        <v>1</v>
      </c>
      <c r="E29" s="74" t="s">
        <v>101</v>
      </c>
      <c r="F29" s="67">
        <v>752.3</v>
      </c>
      <c r="G29" s="22"/>
      <c r="H29" s="22"/>
      <c r="I29" s="35" t="s">
        <v>35</v>
      </c>
      <c r="J29" s="17">
        <f t="shared" si="0"/>
        <v>1</v>
      </c>
      <c r="K29" s="18" t="s">
        <v>45</v>
      </c>
      <c r="L29" s="18" t="s">
        <v>6</v>
      </c>
      <c r="M29" s="38"/>
      <c r="N29" s="22"/>
      <c r="O29" s="22"/>
      <c r="P29" s="36"/>
      <c r="Q29" s="22"/>
      <c r="R29" s="22"/>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3">
        <f t="shared" si="1"/>
        <v>752.3</v>
      </c>
      <c r="BB29" s="65">
        <f t="shared" si="2"/>
        <v>752.3</v>
      </c>
      <c r="BC29" s="37" t="str">
        <f t="shared" si="3"/>
        <v>INR  Seven Hundred &amp; Fifty Two  and Paise Thirty Only</v>
      </c>
      <c r="IE29" s="21">
        <v>1.02</v>
      </c>
      <c r="IF29" s="21" t="s">
        <v>37</v>
      </c>
      <c r="IG29" s="21" t="s">
        <v>38</v>
      </c>
      <c r="IH29" s="21">
        <v>213</v>
      </c>
      <c r="II29" s="21" t="s">
        <v>34</v>
      </c>
    </row>
    <row r="30" spans="1:243" s="20" customFormat="1" ht="30" customHeight="1">
      <c r="A30" s="68">
        <v>5.6</v>
      </c>
      <c r="B30" s="72" t="s">
        <v>70</v>
      </c>
      <c r="C30" s="33" t="s">
        <v>118</v>
      </c>
      <c r="D30" s="73">
        <v>2</v>
      </c>
      <c r="E30" s="74" t="s">
        <v>101</v>
      </c>
      <c r="F30" s="67">
        <v>611.14</v>
      </c>
      <c r="G30" s="22"/>
      <c r="H30" s="22"/>
      <c r="I30" s="35" t="s">
        <v>35</v>
      </c>
      <c r="J30" s="17">
        <f t="shared" si="0"/>
        <v>1</v>
      </c>
      <c r="K30" s="18" t="s">
        <v>45</v>
      </c>
      <c r="L30" s="18" t="s">
        <v>6</v>
      </c>
      <c r="M30" s="38"/>
      <c r="N30" s="22"/>
      <c r="O30" s="22"/>
      <c r="P30" s="36"/>
      <c r="Q30" s="22"/>
      <c r="R30" s="22"/>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3">
        <f t="shared" si="1"/>
        <v>1222.28</v>
      </c>
      <c r="BB30" s="65">
        <f t="shared" si="2"/>
        <v>1222.28</v>
      </c>
      <c r="BC30" s="37" t="str">
        <f t="shared" si="3"/>
        <v>INR  One Thousand Two Hundred &amp; Twenty Two  and Paise Twenty Eight Only</v>
      </c>
      <c r="IE30" s="21">
        <v>2</v>
      </c>
      <c r="IF30" s="21" t="s">
        <v>32</v>
      </c>
      <c r="IG30" s="21" t="s">
        <v>39</v>
      </c>
      <c r="IH30" s="21">
        <v>10</v>
      </c>
      <c r="II30" s="21" t="s">
        <v>34</v>
      </c>
    </row>
    <row r="31" spans="1:243" s="20" customFormat="1" ht="30" customHeight="1">
      <c r="A31" s="68">
        <v>5.7</v>
      </c>
      <c r="B31" s="72" t="s">
        <v>71</v>
      </c>
      <c r="C31" s="33" t="s">
        <v>119</v>
      </c>
      <c r="D31" s="73">
        <v>15</v>
      </c>
      <c r="E31" s="74" t="s">
        <v>100</v>
      </c>
      <c r="F31" s="67">
        <v>211.31</v>
      </c>
      <c r="G31" s="22"/>
      <c r="H31" s="22"/>
      <c r="I31" s="35" t="s">
        <v>35</v>
      </c>
      <c r="J31" s="17">
        <f>IF(I31="Less(-)",-1,1)</f>
        <v>1</v>
      </c>
      <c r="K31" s="18" t="s">
        <v>45</v>
      </c>
      <c r="L31" s="18" t="s">
        <v>6</v>
      </c>
      <c r="M31" s="38"/>
      <c r="N31" s="22"/>
      <c r="O31" s="22"/>
      <c r="P31" s="36"/>
      <c r="Q31" s="22"/>
      <c r="R31" s="22"/>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3">
        <f>total_amount_ba($B$2,$D$2,D31,F31,J31,K31,M31)</f>
        <v>3169.65</v>
      </c>
      <c r="BB31" s="65">
        <f t="shared" si="2"/>
        <v>3169.65</v>
      </c>
      <c r="BC31" s="37" t="str">
        <f t="shared" si="3"/>
        <v>INR  Three Thousand One Hundred &amp; Sixty Nine  and Paise Sixty Five Only</v>
      </c>
      <c r="IE31" s="21">
        <v>1.01</v>
      </c>
      <c r="IF31" s="21" t="s">
        <v>36</v>
      </c>
      <c r="IG31" s="21" t="s">
        <v>33</v>
      </c>
      <c r="IH31" s="21">
        <v>123.223</v>
      </c>
      <c r="II31" s="21" t="s">
        <v>34</v>
      </c>
    </row>
    <row r="32" spans="1:243" s="20" customFormat="1" ht="30" customHeight="1">
      <c r="A32" s="68">
        <v>5.8</v>
      </c>
      <c r="B32" s="72" t="s">
        <v>72</v>
      </c>
      <c r="C32" s="33" t="s">
        <v>120</v>
      </c>
      <c r="D32" s="73">
        <v>10</v>
      </c>
      <c r="E32" s="74" t="s">
        <v>101</v>
      </c>
      <c r="F32" s="67">
        <v>181.5</v>
      </c>
      <c r="G32" s="22"/>
      <c r="H32" s="22"/>
      <c r="I32" s="35" t="s">
        <v>35</v>
      </c>
      <c r="J32" s="17">
        <f>IF(I32="Less(-)",-1,1)</f>
        <v>1</v>
      </c>
      <c r="K32" s="18" t="s">
        <v>45</v>
      </c>
      <c r="L32" s="18" t="s">
        <v>6</v>
      </c>
      <c r="M32" s="38"/>
      <c r="N32" s="22"/>
      <c r="O32" s="22"/>
      <c r="P32" s="36"/>
      <c r="Q32" s="22"/>
      <c r="R32" s="22"/>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3">
        <f>total_amount_ba($B$2,$D$2,D32,F32,J32,K32,M32)</f>
        <v>1815</v>
      </c>
      <c r="BB32" s="65">
        <f t="shared" si="2"/>
        <v>1815</v>
      </c>
      <c r="BC32" s="37" t="str">
        <f t="shared" si="3"/>
        <v>INR  One Thousand Eight Hundred &amp; Fifteen  Only</v>
      </c>
      <c r="IE32" s="21">
        <v>1.02</v>
      </c>
      <c r="IF32" s="21" t="s">
        <v>37</v>
      </c>
      <c r="IG32" s="21" t="s">
        <v>38</v>
      </c>
      <c r="IH32" s="21">
        <v>213</v>
      </c>
      <c r="II32" s="21" t="s">
        <v>34</v>
      </c>
    </row>
    <row r="33" spans="1:243" s="20" customFormat="1" ht="30" customHeight="1">
      <c r="A33" s="68">
        <v>5.9</v>
      </c>
      <c r="B33" s="72" t="s">
        <v>73</v>
      </c>
      <c r="C33" s="33" t="s">
        <v>121</v>
      </c>
      <c r="D33" s="73">
        <v>20</v>
      </c>
      <c r="E33" s="74" t="s">
        <v>101</v>
      </c>
      <c r="F33" s="67">
        <v>74.53</v>
      </c>
      <c r="G33" s="22"/>
      <c r="H33" s="22"/>
      <c r="I33" s="35" t="s">
        <v>35</v>
      </c>
      <c r="J33" s="17">
        <f>IF(I33="Less(-)",-1,1)</f>
        <v>1</v>
      </c>
      <c r="K33" s="18" t="s">
        <v>45</v>
      </c>
      <c r="L33" s="18" t="s">
        <v>6</v>
      </c>
      <c r="M33" s="38"/>
      <c r="N33" s="22"/>
      <c r="O33" s="22"/>
      <c r="P33" s="36"/>
      <c r="Q33" s="22"/>
      <c r="R33" s="22"/>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3">
        <f>total_amount_ba($B$2,$D$2,D33,F33,J33,K33,M33)</f>
        <v>1490.6</v>
      </c>
      <c r="BB33" s="65">
        <f t="shared" si="2"/>
        <v>1490.6</v>
      </c>
      <c r="BC33" s="37" t="str">
        <f t="shared" si="3"/>
        <v>INR  One Thousand Four Hundred &amp; Ninety  and Paise Sixty Only</v>
      </c>
      <c r="IE33" s="21">
        <v>2</v>
      </c>
      <c r="IF33" s="21" t="s">
        <v>32</v>
      </c>
      <c r="IG33" s="21" t="s">
        <v>39</v>
      </c>
      <c r="IH33" s="21">
        <v>10</v>
      </c>
      <c r="II33" s="21" t="s">
        <v>34</v>
      </c>
    </row>
    <row r="34" spans="1:243" s="20" customFormat="1" ht="55.5" customHeight="1">
      <c r="A34" s="68">
        <v>6</v>
      </c>
      <c r="B34" s="72" t="s">
        <v>74</v>
      </c>
      <c r="C34" s="33" t="s">
        <v>122</v>
      </c>
      <c r="D34" s="34"/>
      <c r="E34" s="15"/>
      <c r="F34" s="35"/>
      <c r="G34" s="16"/>
      <c r="H34" s="16"/>
      <c r="I34" s="35"/>
      <c r="J34" s="17"/>
      <c r="K34" s="18"/>
      <c r="L34" s="18"/>
      <c r="M34" s="19"/>
      <c r="N34" s="22"/>
      <c r="O34" s="22"/>
      <c r="P34" s="36"/>
      <c r="Q34" s="22"/>
      <c r="R34" s="22"/>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66"/>
      <c r="BB34" s="64"/>
      <c r="BC34" s="37"/>
      <c r="IE34" s="21">
        <v>2</v>
      </c>
      <c r="IF34" s="21" t="s">
        <v>32</v>
      </c>
      <c r="IG34" s="21" t="s">
        <v>39</v>
      </c>
      <c r="IH34" s="21">
        <v>10</v>
      </c>
      <c r="II34" s="21" t="s">
        <v>34</v>
      </c>
    </row>
    <row r="35" spans="1:243" s="20" customFormat="1" ht="24.75" customHeight="1">
      <c r="A35" s="68">
        <v>6.1</v>
      </c>
      <c r="B35" s="72" t="s">
        <v>75</v>
      </c>
      <c r="C35" s="33" t="s">
        <v>123</v>
      </c>
      <c r="D35" s="73">
        <v>1</v>
      </c>
      <c r="E35" s="74" t="s">
        <v>101</v>
      </c>
      <c r="F35" s="67">
        <v>242</v>
      </c>
      <c r="G35" s="22"/>
      <c r="H35" s="22"/>
      <c r="I35" s="35" t="s">
        <v>35</v>
      </c>
      <c r="J35" s="17">
        <f>IF(I35="Less(-)",-1,1)</f>
        <v>1</v>
      </c>
      <c r="K35" s="18" t="s">
        <v>45</v>
      </c>
      <c r="L35" s="18" t="s">
        <v>6</v>
      </c>
      <c r="M35" s="38"/>
      <c r="N35" s="22"/>
      <c r="O35" s="22"/>
      <c r="P35" s="36"/>
      <c r="Q35" s="22"/>
      <c r="R35" s="22"/>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3">
        <f>total_amount_ba($B$2,$D$2,D35,F35,J35,K35,M35)</f>
        <v>242</v>
      </c>
      <c r="BB35" s="65">
        <f t="shared" si="2"/>
        <v>242</v>
      </c>
      <c r="BC35" s="37" t="str">
        <f t="shared" si="3"/>
        <v>INR  Two Hundred &amp; Forty Two  Only</v>
      </c>
      <c r="IE35" s="21">
        <v>3</v>
      </c>
      <c r="IF35" s="21" t="s">
        <v>40</v>
      </c>
      <c r="IG35" s="21" t="s">
        <v>41</v>
      </c>
      <c r="IH35" s="21">
        <v>10</v>
      </c>
      <c r="II35" s="21" t="s">
        <v>34</v>
      </c>
    </row>
    <row r="36" spans="1:243" s="20" customFormat="1" ht="30.75" customHeight="1">
      <c r="A36" s="68">
        <v>6.2</v>
      </c>
      <c r="B36" s="72" t="s">
        <v>76</v>
      </c>
      <c r="C36" s="33" t="s">
        <v>124</v>
      </c>
      <c r="D36" s="73">
        <v>12</v>
      </c>
      <c r="E36" s="74" t="s">
        <v>101</v>
      </c>
      <c r="F36" s="67">
        <v>326</v>
      </c>
      <c r="G36" s="22"/>
      <c r="H36" s="22"/>
      <c r="I36" s="35" t="s">
        <v>35</v>
      </c>
      <c r="J36" s="17">
        <f>IF(I36="Less(-)",-1,1)</f>
        <v>1</v>
      </c>
      <c r="K36" s="18" t="s">
        <v>45</v>
      </c>
      <c r="L36" s="18" t="s">
        <v>6</v>
      </c>
      <c r="M36" s="38"/>
      <c r="N36" s="22"/>
      <c r="O36" s="22"/>
      <c r="P36" s="36"/>
      <c r="Q36" s="22"/>
      <c r="R36" s="22"/>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63">
        <f>total_amount_ba($B$2,$D$2,D36,F36,J36,K36,M36)</f>
        <v>3912</v>
      </c>
      <c r="BB36" s="65">
        <f t="shared" si="2"/>
        <v>3912</v>
      </c>
      <c r="BC36" s="37" t="str">
        <f t="shared" si="3"/>
        <v>INR  Three Thousand Nine Hundred &amp; Twelve  Only</v>
      </c>
      <c r="IE36" s="21">
        <v>1.01</v>
      </c>
      <c r="IF36" s="21" t="s">
        <v>36</v>
      </c>
      <c r="IG36" s="21" t="s">
        <v>33</v>
      </c>
      <c r="IH36" s="21">
        <v>123.223</v>
      </c>
      <c r="II36" s="21" t="s">
        <v>34</v>
      </c>
    </row>
    <row r="37" spans="1:243" s="20" customFormat="1" ht="94.5">
      <c r="A37" s="68">
        <v>7</v>
      </c>
      <c r="B37" s="69" t="s">
        <v>77</v>
      </c>
      <c r="C37" s="33" t="s">
        <v>125</v>
      </c>
      <c r="D37" s="34"/>
      <c r="E37" s="15"/>
      <c r="F37" s="35"/>
      <c r="G37" s="16"/>
      <c r="H37" s="16"/>
      <c r="I37" s="35"/>
      <c r="J37" s="17"/>
      <c r="K37" s="18"/>
      <c r="L37" s="18"/>
      <c r="M37" s="19"/>
      <c r="N37" s="22"/>
      <c r="O37" s="22"/>
      <c r="P37" s="36"/>
      <c r="Q37" s="22"/>
      <c r="R37" s="22"/>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6"/>
      <c r="BB37" s="64"/>
      <c r="BC37" s="37"/>
      <c r="IE37" s="21">
        <v>1.02</v>
      </c>
      <c r="IF37" s="21" t="s">
        <v>37</v>
      </c>
      <c r="IG37" s="21" t="s">
        <v>38</v>
      </c>
      <c r="IH37" s="21">
        <v>213</v>
      </c>
      <c r="II37" s="21" t="s">
        <v>34</v>
      </c>
    </row>
    <row r="38" spans="1:243" s="20" customFormat="1" ht="27" customHeight="1">
      <c r="A38" s="68">
        <v>7.1</v>
      </c>
      <c r="B38" s="69" t="s">
        <v>78</v>
      </c>
      <c r="C38" s="33" t="s">
        <v>126</v>
      </c>
      <c r="D38" s="70">
        <v>25</v>
      </c>
      <c r="E38" s="71" t="s">
        <v>102</v>
      </c>
      <c r="F38" s="67">
        <v>367.38</v>
      </c>
      <c r="G38" s="22"/>
      <c r="H38" s="22"/>
      <c r="I38" s="35" t="s">
        <v>35</v>
      </c>
      <c r="J38" s="17">
        <f>IF(I38="Less(-)",-1,1)</f>
        <v>1</v>
      </c>
      <c r="K38" s="18" t="s">
        <v>45</v>
      </c>
      <c r="L38" s="18" t="s">
        <v>6</v>
      </c>
      <c r="M38" s="38"/>
      <c r="N38" s="22"/>
      <c r="O38" s="22"/>
      <c r="P38" s="36"/>
      <c r="Q38" s="22"/>
      <c r="R38" s="22"/>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63">
        <f>total_amount_ba($B$2,$D$2,D38,F38,J38,K38,M38)</f>
        <v>9184.5</v>
      </c>
      <c r="BB38" s="65">
        <f t="shared" si="2"/>
        <v>9184.5</v>
      </c>
      <c r="BC38" s="37" t="str">
        <f t="shared" si="3"/>
        <v>INR  Nine Thousand One Hundred &amp; Eighty Four  and Paise Fifty Only</v>
      </c>
      <c r="IE38" s="21">
        <v>2</v>
      </c>
      <c r="IF38" s="21" t="s">
        <v>32</v>
      </c>
      <c r="IG38" s="21" t="s">
        <v>39</v>
      </c>
      <c r="IH38" s="21">
        <v>10</v>
      </c>
      <c r="II38" s="21" t="s">
        <v>34</v>
      </c>
    </row>
    <row r="39" spans="1:243" s="20" customFormat="1" ht="25.5" customHeight="1">
      <c r="A39" s="68">
        <v>7.2</v>
      </c>
      <c r="B39" s="69" t="s">
        <v>79</v>
      </c>
      <c r="C39" s="33" t="s">
        <v>127</v>
      </c>
      <c r="D39" s="70">
        <v>25</v>
      </c>
      <c r="E39" s="71" t="s">
        <v>102</v>
      </c>
      <c r="F39" s="67">
        <v>466.46</v>
      </c>
      <c r="G39" s="22"/>
      <c r="H39" s="22"/>
      <c r="I39" s="35" t="s">
        <v>35</v>
      </c>
      <c r="J39" s="17">
        <f>IF(I39="Less(-)",-1,1)</f>
        <v>1</v>
      </c>
      <c r="K39" s="18" t="s">
        <v>45</v>
      </c>
      <c r="L39" s="18" t="s">
        <v>6</v>
      </c>
      <c r="M39" s="38"/>
      <c r="N39" s="22"/>
      <c r="O39" s="22"/>
      <c r="P39" s="36"/>
      <c r="Q39" s="22"/>
      <c r="R39" s="22"/>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63">
        <f>total_amount_ba($B$2,$D$2,D39,F39,J39,K39,M39)</f>
        <v>11661.5</v>
      </c>
      <c r="BB39" s="65">
        <f t="shared" si="2"/>
        <v>11661.5</v>
      </c>
      <c r="BC39" s="37" t="str">
        <f t="shared" si="3"/>
        <v>INR  Eleven Thousand Six Hundred &amp; Sixty One  and Paise Fifty Only</v>
      </c>
      <c r="IE39" s="21">
        <v>1.01</v>
      </c>
      <c r="IF39" s="21" t="s">
        <v>36</v>
      </c>
      <c r="IG39" s="21" t="s">
        <v>33</v>
      </c>
      <c r="IH39" s="21">
        <v>123.223</v>
      </c>
      <c r="II39" s="21" t="s">
        <v>34</v>
      </c>
    </row>
    <row r="40" spans="1:243" s="20" customFormat="1" ht="121.5" customHeight="1">
      <c r="A40" s="68">
        <v>8</v>
      </c>
      <c r="B40" s="69" t="s">
        <v>80</v>
      </c>
      <c r="C40" s="33" t="s">
        <v>128</v>
      </c>
      <c r="D40" s="34"/>
      <c r="E40" s="15"/>
      <c r="F40" s="35"/>
      <c r="G40" s="16"/>
      <c r="H40" s="16"/>
      <c r="I40" s="35"/>
      <c r="J40" s="17"/>
      <c r="K40" s="18"/>
      <c r="L40" s="18"/>
      <c r="M40" s="19"/>
      <c r="N40" s="22"/>
      <c r="O40" s="22"/>
      <c r="P40" s="36"/>
      <c r="Q40" s="22"/>
      <c r="R40" s="22"/>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66"/>
      <c r="BB40" s="64"/>
      <c r="BC40" s="37"/>
      <c r="IE40" s="21">
        <v>1.02</v>
      </c>
      <c r="IF40" s="21" t="s">
        <v>37</v>
      </c>
      <c r="IG40" s="21" t="s">
        <v>38</v>
      </c>
      <c r="IH40" s="21">
        <v>213</v>
      </c>
      <c r="II40" s="21" t="s">
        <v>34</v>
      </c>
    </row>
    <row r="41" spans="1:243" s="20" customFormat="1" ht="30.75" customHeight="1">
      <c r="A41" s="68">
        <v>8.1</v>
      </c>
      <c r="B41" s="69" t="s">
        <v>81</v>
      </c>
      <c r="C41" s="33" t="s">
        <v>129</v>
      </c>
      <c r="D41" s="70">
        <v>1</v>
      </c>
      <c r="E41" s="71" t="s">
        <v>102</v>
      </c>
      <c r="F41" s="67">
        <v>10138.55</v>
      </c>
      <c r="G41" s="22"/>
      <c r="H41" s="22"/>
      <c r="I41" s="35" t="s">
        <v>35</v>
      </c>
      <c r="J41" s="17">
        <f>IF(I41="Less(-)",-1,1)</f>
        <v>1</v>
      </c>
      <c r="K41" s="18" t="s">
        <v>45</v>
      </c>
      <c r="L41" s="18" t="s">
        <v>6</v>
      </c>
      <c r="M41" s="38"/>
      <c r="N41" s="22"/>
      <c r="O41" s="22"/>
      <c r="P41" s="36"/>
      <c r="Q41" s="22"/>
      <c r="R41" s="22"/>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63">
        <f>total_amount_ba($B$2,$D$2,D41,F41,J41,K41,M41)</f>
        <v>10138.55</v>
      </c>
      <c r="BB41" s="65">
        <f>BA41+SUM(N41:AZ41)</f>
        <v>10138.55</v>
      </c>
      <c r="BC41" s="37" t="str">
        <f>SpellNumber(L41,BB41)</f>
        <v>INR  Ten Thousand One Hundred &amp; Thirty Eight  and Paise Fifty Five Only</v>
      </c>
      <c r="IE41" s="21">
        <v>2</v>
      </c>
      <c r="IF41" s="21" t="s">
        <v>32</v>
      </c>
      <c r="IG41" s="21" t="s">
        <v>39</v>
      </c>
      <c r="IH41" s="21">
        <v>10</v>
      </c>
      <c r="II41" s="21" t="s">
        <v>34</v>
      </c>
    </row>
    <row r="42" spans="1:243" s="20" customFormat="1" ht="110.25">
      <c r="A42" s="68">
        <v>9</v>
      </c>
      <c r="B42" s="69" t="s">
        <v>82</v>
      </c>
      <c r="C42" s="33" t="s">
        <v>130</v>
      </c>
      <c r="D42" s="34"/>
      <c r="E42" s="15"/>
      <c r="F42" s="35"/>
      <c r="G42" s="16"/>
      <c r="H42" s="16"/>
      <c r="I42" s="35"/>
      <c r="J42" s="17"/>
      <c r="K42" s="18"/>
      <c r="L42" s="18"/>
      <c r="M42" s="19"/>
      <c r="N42" s="22"/>
      <c r="O42" s="22"/>
      <c r="P42" s="36"/>
      <c r="Q42" s="22"/>
      <c r="R42" s="22"/>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66"/>
      <c r="BB42" s="64"/>
      <c r="BC42" s="37"/>
      <c r="IE42" s="21">
        <v>3</v>
      </c>
      <c r="IF42" s="21" t="s">
        <v>40</v>
      </c>
      <c r="IG42" s="21" t="s">
        <v>41</v>
      </c>
      <c r="IH42" s="21">
        <v>10</v>
      </c>
      <c r="II42" s="21" t="s">
        <v>34</v>
      </c>
    </row>
    <row r="43" spans="1:243" s="20" customFormat="1" ht="30" customHeight="1">
      <c r="A43" s="68">
        <v>9.1</v>
      </c>
      <c r="B43" s="69" t="s">
        <v>83</v>
      </c>
      <c r="C43" s="33" t="s">
        <v>131</v>
      </c>
      <c r="D43" s="70">
        <v>28</v>
      </c>
      <c r="E43" s="71" t="s">
        <v>102</v>
      </c>
      <c r="F43" s="67">
        <v>174.48</v>
      </c>
      <c r="G43" s="22"/>
      <c r="H43" s="22"/>
      <c r="I43" s="35" t="s">
        <v>35</v>
      </c>
      <c r="J43" s="17">
        <f aca="true" t="shared" si="4" ref="J43:J48">IF(I43="Less(-)",-1,1)</f>
        <v>1</v>
      </c>
      <c r="K43" s="18" t="s">
        <v>45</v>
      </c>
      <c r="L43" s="18" t="s">
        <v>6</v>
      </c>
      <c r="M43" s="38"/>
      <c r="N43" s="22"/>
      <c r="O43" s="22"/>
      <c r="P43" s="36"/>
      <c r="Q43" s="22"/>
      <c r="R43" s="22"/>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63">
        <f aca="true" t="shared" si="5" ref="BA43:BA48">total_amount_ba($B$2,$D$2,D43,F43,J43,K43,M43)</f>
        <v>4885.44</v>
      </c>
      <c r="BB43" s="65">
        <f aca="true" t="shared" si="6" ref="BB43:BB48">BA43+SUM(N43:AZ43)</f>
        <v>4885.44</v>
      </c>
      <c r="BC43" s="37" t="str">
        <f aca="true" t="shared" si="7" ref="BC43:BC48">SpellNumber(L43,BB43)</f>
        <v>INR  Four Thousand Eight Hundred &amp; Eighty Five  and Paise Forty Four Only</v>
      </c>
      <c r="IE43" s="21">
        <v>1.01</v>
      </c>
      <c r="IF43" s="21" t="s">
        <v>36</v>
      </c>
      <c r="IG43" s="21" t="s">
        <v>33</v>
      </c>
      <c r="IH43" s="21">
        <v>123.223</v>
      </c>
      <c r="II43" s="21" t="s">
        <v>34</v>
      </c>
    </row>
    <row r="44" spans="1:243" s="20" customFormat="1" ht="33.75" customHeight="1">
      <c r="A44" s="68">
        <v>9.2</v>
      </c>
      <c r="B44" s="72" t="s">
        <v>84</v>
      </c>
      <c r="C44" s="33" t="s">
        <v>132</v>
      </c>
      <c r="D44" s="73">
        <v>3</v>
      </c>
      <c r="E44" s="74" t="s">
        <v>101</v>
      </c>
      <c r="F44" s="67">
        <v>2440.16</v>
      </c>
      <c r="G44" s="22"/>
      <c r="H44" s="22"/>
      <c r="I44" s="35" t="s">
        <v>35</v>
      </c>
      <c r="J44" s="17">
        <f t="shared" si="4"/>
        <v>1</v>
      </c>
      <c r="K44" s="18" t="s">
        <v>45</v>
      </c>
      <c r="L44" s="18" t="s">
        <v>6</v>
      </c>
      <c r="M44" s="38"/>
      <c r="N44" s="22"/>
      <c r="O44" s="22"/>
      <c r="P44" s="36"/>
      <c r="Q44" s="22"/>
      <c r="R44" s="22"/>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63">
        <f t="shared" si="5"/>
        <v>7320.48</v>
      </c>
      <c r="BB44" s="65">
        <f t="shared" si="6"/>
        <v>7320.48</v>
      </c>
      <c r="BC44" s="37" t="str">
        <f t="shared" si="7"/>
        <v>INR  Seven Thousand Three Hundred &amp; Twenty  and Paise Forty Eight Only</v>
      </c>
      <c r="IE44" s="21">
        <v>1.02</v>
      </c>
      <c r="IF44" s="21" t="s">
        <v>37</v>
      </c>
      <c r="IG44" s="21" t="s">
        <v>38</v>
      </c>
      <c r="IH44" s="21">
        <v>213</v>
      </c>
      <c r="II44" s="21" t="s">
        <v>34</v>
      </c>
    </row>
    <row r="45" spans="1:243" s="20" customFormat="1" ht="47.25" customHeight="1">
      <c r="A45" s="68">
        <v>10</v>
      </c>
      <c r="B45" s="72" t="s">
        <v>85</v>
      </c>
      <c r="C45" s="33" t="s">
        <v>133</v>
      </c>
      <c r="D45" s="73">
        <v>10</v>
      </c>
      <c r="E45" s="74" t="s">
        <v>101</v>
      </c>
      <c r="F45" s="67">
        <v>7.1</v>
      </c>
      <c r="G45" s="22"/>
      <c r="H45" s="22"/>
      <c r="I45" s="35" t="s">
        <v>35</v>
      </c>
      <c r="J45" s="17">
        <f t="shared" si="4"/>
        <v>1</v>
      </c>
      <c r="K45" s="18" t="s">
        <v>45</v>
      </c>
      <c r="L45" s="18" t="s">
        <v>6</v>
      </c>
      <c r="M45" s="38"/>
      <c r="N45" s="22"/>
      <c r="O45" s="22"/>
      <c r="P45" s="36"/>
      <c r="Q45" s="22"/>
      <c r="R45" s="22"/>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63">
        <f t="shared" si="5"/>
        <v>71</v>
      </c>
      <c r="BB45" s="65">
        <f t="shared" si="6"/>
        <v>71</v>
      </c>
      <c r="BC45" s="37" t="str">
        <f t="shared" si="7"/>
        <v>INR  Seventy One Only</v>
      </c>
      <c r="IE45" s="21">
        <v>2</v>
      </c>
      <c r="IF45" s="21" t="s">
        <v>32</v>
      </c>
      <c r="IG45" s="21" t="s">
        <v>39</v>
      </c>
      <c r="IH45" s="21">
        <v>10</v>
      </c>
      <c r="II45" s="21" t="s">
        <v>34</v>
      </c>
    </row>
    <row r="46" spans="1:243" s="20" customFormat="1" ht="61.5" customHeight="1">
      <c r="A46" s="68">
        <v>11</v>
      </c>
      <c r="B46" s="72" t="s">
        <v>86</v>
      </c>
      <c r="C46" s="33" t="s">
        <v>134</v>
      </c>
      <c r="D46" s="73">
        <v>2</v>
      </c>
      <c r="E46" s="74" t="s">
        <v>101</v>
      </c>
      <c r="F46" s="67">
        <v>733.89</v>
      </c>
      <c r="G46" s="22"/>
      <c r="H46" s="22"/>
      <c r="I46" s="35" t="s">
        <v>35</v>
      </c>
      <c r="J46" s="17">
        <f t="shared" si="4"/>
        <v>1</v>
      </c>
      <c r="K46" s="18" t="s">
        <v>45</v>
      </c>
      <c r="L46" s="18" t="s">
        <v>6</v>
      </c>
      <c r="M46" s="38"/>
      <c r="N46" s="22"/>
      <c r="O46" s="22"/>
      <c r="P46" s="36"/>
      <c r="Q46" s="22"/>
      <c r="R46" s="22"/>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63">
        <f t="shared" si="5"/>
        <v>1467.78</v>
      </c>
      <c r="BB46" s="65">
        <f t="shared" si="6"/>
        <v>1467.78</v>
      </c>
      <c r="BC46" s="37" t="str">
        <f t="shared" si="7"/>
        <v>INR  One Thousand Four Hundred &amp; Sixty Seven  and Paise Seventy Eight Only</v>
      </c>
      <c r="IE46" s="21">
        <v>1.01</v>
      </c>
      <c r="IF46" s="21" t="s">
        <v>36</v>
      </c>
      <c r="IG46" s="21" t="s">
        <v>33</v>
      </c>
      <c r="IH46" s="21">
        <v>123.223</v>
      </c>
      <c r="II46" s="21" t="s">
        <v>34</v>
      </c>
    </row>
    <row r="47" spans="1:243" s="20" customFormat="1" ht="93" customHeight="1">
      <c r="A47" s="68">
        <v>12</v>
      </c>
      <c r="B47" s="72" t="s">
        <v>87</v>
      </c>
      <c r="C47" s="33" t="s">
        <v>135</v>
      </c>
      <c r="D47" s="73">
        <v>350</v>
      </c>
      <c r="E47" s="74" t="s">
        <v>100</v>
      </c>
      <c r="F47" s="67">
        <v>16.66</v>
      </c>
      <c r="G47" s="22"/>
      <c r="H47" s="22"/>
      <c r="I47" s="35" t="s">
        <v>35</v>
      </c>
      <c r="J47" s="17">
        <f t="shared" si="4"/>
        <v>1</v>
      </c>
      <c r="K47" s="18" t="s">
        <v>45</v>
      </c>
      <c r="L47" s="18" t="s">
        <v>6</v>
      </c>
      <c r="M47" s="38"/>
      <c r="N47" s="22"/>
      <c r="O47" s="22"/>
      <c r="P47" s="36"/>
      <c r="Q47" s="22"/>
      <c r="R47" s="22"/>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63">
        <f t="shared" si="5"/>
        <v>5831</v>
      </c>
      <c r="BB47" s="65">
        <f t="shared" si="6"/>
        <v>5831</v>
      </c>
      <c r="BC47" s="37" t="str">
        <f t="shared" si="7"/>
        <v>INR  Five Thousand Eight Hundred &amp; Thirty One  Only</v>
      </c>
      <c r="IE47" s="21">
        <v>1.02</v>
      </c>
      <c r="IF47" s="21" t="s">
        <v>37</v>
      </c>
      <c r="IG47" s="21" t="s">
        <v>38</v>
      </c>
      <c r="IH47" s="21">
        <v>213</v>
      </c>
      <c r="II47" s="21" t="s">
        <v>34</v>
      </c>
    </row>
    <row r="48" spans="1:243" s="20" customFormat="1" ht="94.5">
      <c r="A48" s="68">
        <v>13</v>
      </c>
      <c r="B48" s="72" t="s">
        <v>88</v>
      </c>
      <c r="C48" s="33" t="s">
        <v>136</v>
      </c>
      <c r="D48" s="73">
        <v>30</v>
      </c>
      <c r="E48" s="74" t="s">
        <v>101</v>
      </c>
      <c r="F48" s="67">
        <v>69.27</v>
      </c>
      <c r="G48" s="22"/>
      <c r="H48" s="22"/>
      <c r="I48" s="35" t="s">
        <v>35</v>
      </c>
      <c r="J48" s="17">
        <f t="shared" si="4"/>
        <v>1</v>
      </c>
      <c r="K48" s="18" t="s">
        <v>45</v>
      </c>
      <c r="L48" s="18" t="s">
        <v>6</v>
      </c>
      <c r="M48" s="38"/>
      <c r="N48" s="22"/>
      <c r="O48" s="22"/>
      <c r="P48" s="36"/>
      <c r="Q48" s="22"/>
      <c r="R48" s="22"/>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63">
        <f t="shared" si="5"/>
        <v>2078.1</v>
      </c>
      <c r="BB48" s="65">
        <f t="shared" si="6"/>
        <v>2078.1</v>
      </c>
      <c r="BC48" s="37" t="str">
        <f t="shared" si="7"/>
        <v>INR  Two Thousand  &amp;Seventy Eight  and Paise Ten Only</v>
      </c>
      <c r="IE48" s="21">
        <v>2</v>
      </c>
      <c r="IF48" s="21" t="s">
        <v>32</v>
      </c>
      <c r="IG48" s="21" t="s">
        <v>39</v>
      </c>
      <c r="IH48" s="21">
        <v>10</v>
      </c>
      <c r="II48" s="21" t="s">
        <v>34</v>
      </c>
    </row>
    <row r="49" spans="1:243" s="20" customFormat="1" ht="47.25">
      <c r="A49" s="68">
        <v>14</v>
      </c>
      <c r="B49" s="72" t="s">
        <v>89</v>
      </c>
      <c r="C49" s="33" t="s">
        <v>137</v>
      </c>
      <c r="D49" s="34"/>
      <c r="E49" s="15"/>
      <c r="F49" s="35"/>
      <c r="G49" s="16"/>
      <c r="H49" s="16"/>
      <c r="I49" s="35"/>
      <c r="J49" s="17"/>
      <c r="K49" s="18"/>
      <c r="L49" s="18"/>
      <c r="M49" s="19"/>
      <c r="N49" s="22"/>
      <c r="O49" s="22"/>
      <c r="P49" s="36"/>
      <c r="Q49" s="22"/>
      <c r="R49" s="22"/>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66"/>
      <c r="BB49" s="64"/>
      <c r="BC49" s="37"/>
      <c r="IE49" s="21">
        <v>2</v>
      </c>
      <c r="IF49" s="21" t="s">
        <v>32</v>
      </c>
      <c r="IG49" s="21" t="s">
        <v>39</v>
      </c>
      <c r="IH49" s="21">
        <v>10</v>
      </c>
      <c r="II49" s="21" t="s">
        <v>34</v>
      </c>
    </row>
    <row r="50" spans="1:243" s="20" customFormat="1" ht="27" customHeight="1">
      <c r="A50" s="68">
        <v>14.1</v>
      </c>
      <c r="B50" s="72" t="s">
        <v>90</v>
      </c>
      <c r="C50" s="33" t="s">
        <v>138</v>
      </c>
      <c r="D50" s="73">
        <v>10</v>
      </c>
      <c r="E50" s="74" t="s">
        <v>100</v>
      </c>
      <c r="F50" s="67">
        <v>75.41</v>
      </c>
      <c r="G50" s="22"/>
      <c r="H50" s="22"/>
      <c r="I50" s="35" t="s">
        <v>35</v>
      </c>
      <c r="J50" s="17">
        <f>IF(I50="Less(-)",-1,1)</f>
        <v>1</v>
      </c>
      <c r="K50" s="18" t="s">
        <v>45</v>
      </c>
      <c r="L50" s="18" t="s">
        <v>6</v>
      </c>
      <c r="M50" s="38"/>
      <c r="N50" s="22"/>
      <c r="O50" s="22"/>
      <c r="P50" s="36"/>
      <c r="Q50" s="22"/>
      <c r="R50" s="22"/>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63">
        <f>total_amount_ba($B$2,$D$2,D50,F50,J50,K50,M50)</f>
        <v>754.1</v>
      </c>
      <c r="BB50" s="65">
        <f>BA50+SUM(N50:AZ50)</f>
        <v>754.1</v>
      </c>
      <c r="BC50" s="37" t="str">
        <f>SpellNumber(L50,BB50)</f>
        <v>INR  Seven Hundred &amp; Fifty Four  and Paise Ten Only</v>
      </c>
      <c r="IE50" s="21">
        <v>3</v>
      </c>
      <c r="IF50" s="21" t="s">
        <v>40</v>
      </c>
      <c r="IG50" s="21" t="s">
        <v>41</v>
      </c>
      <c r="IH50" s="21">
        <v>10</v>
      </c>
      <c r="II50" s="21" t="s">
        <v>34</v>
      </c>
    </row>
    <row r="51" spans="1:243" s="20" customFormat="1" ht="141.75">
      <c r="A51" s="68">
        <v>15</v>
      </c>
      <c r="B51" s="69" t="s">
        <v>91</v>
      </c>
      <c r="C51" s="33" t="s">
        <v>139</v>
      </c>
      <c r="D51" s="70">
        <v>1</v>
      </c>
      <c r="E51" s="71" t="s">
        <v>102</v>
      </c>
      <c r="F51" s="67">
        <v>1080.23</v>
      </c>
      <c r="G51" s="22"/>
      <c r="H51" s="22"/>
      <c r="I51" s="35" t="s">
        <v>35</v>
      </c>
      <c r="J51" s="17">
        <f>IF(I51="Less(-)",-1,1)</f>
        <v>1</v>
      </c>
      <c r="K51" s="18" t="s">
        <v>45</v>
      </c>
      <c r="L51" s="18" t="s">
        <v>6</v>
      </c>
      <c r="M51" s="38"/>
      <c r="N51" s="22"/>
      <c r="O51" s="22"/>
      <c r="P51" s="36"/>
      <c r="Q51" s="22"/>
      <c r="R51" s="22"/>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63">
        <f>total_amount_ba($B$2,$D$2,D51,F51,J51,K51,M51)</f>
        <v>1080.23</v>
      </c>
      <c r="BB51" s="65">
        <f>BA51+SUM(N51:AZ51)</f>
        <v>1080.23</v>
      </c>
      <c r="BC51" s="37" t="str">
        <f>SpellNumber(L51,BB51)</f>
        <v>INR  One Thousand  &amp;Eighty  and Paise Twenty Three Only</v>
      </c>
      <c r="IE51" s="21">
        <v>1.01</v>
      </c>
      <c r="IF51" s="21" t="s">
        <v>36</v>
      </c>
      <c r="IG51" s="21" t="s">
        <v>33</v>
      </c>
      <c r="IH51" s="21">
        <v>123.223</v>
      </c>
      <c r="II51" s="21" t="s">
        <v>34</v>
      </c>
    </row>
    <row r="52" spans="1:243" s="20" customFormat="1" ht="47.25">
      <c r="A52" s="68">
        <v>16</v>
      </c>
      <c r="B52" s="72" t="s">
        <v>92</v>
      </c>
      <c r="C52" s="33" t="s">
        <v>140</v>
      </c>
      <c r="D52" s="73">
        <v>1</v>
      </c>
      <c r="E52" s="74" t="s">
        <v>101</v>
      </c>
      <c r="F52" s="67">
        <v>217.41</v>
      </c>
      <c r="G52" s="22"/>
      <c r="H52" s="22"/>
      <c r="I52" s="35" t="s">
        <v>35</v>
      </c>
      <c r="J52" s="17">
        <f>IF(I52="Less(-)",-1,1)</f>
        <v>1</v>
      </c>
      <c r="K52" s="18" t="s">
        <v>45</v>
      </c>
      <c r="L52" s="18" t="s">
        <v>6</v>
      </c>
      <c r="M52" s="38"/>
      <c r="N52" s="22"/>
      <c r="O52" s="22"/>
      <c r="P52" s="36"/>
      <c r="Q52" s="22"/>
      <c r="R52" s="22"/>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63">
        <f>total_amount_ba($B$2,$D$2,D52,F52,J52,K52,M52)</f>
        <v>217.41</v>
      </c>
      <c r="BB52" s="65">
        <f>BA52+SUM(N52:AZ52)</f>
        <v>217.41</v>
      </c>
      <c r="BC52" s="37" t="str">
        <f>SpellNumber(L52,BB52)</f>
        <v>INR  Two Hundred &amp; Seventeen  and Paise Forty One Only</v>
      </c>
      <c r="IE52" s="21">
        <v>1.02</v>
      </c>
      <c r="IF52" s="21" t="s">
        <v>37</v>
      </c>
      <c r="IG52" s="21" t="s">
        <v>38</v>
      </c>
      <c r="IH52" s="21">
        <v>213</v>
      </c>
      <c r="II52" s="21" t="s">
        <v>34</v>
      </c>
    </row>
    <row r="53" spans="1:243" s="20" customFormat="1" ht="103.5" customHeight="1">
      <c r="A53" s="68">
        <v>17</v>
      </c>
      <c r="B53" s="72" t="s">
        <v>93</v>
      </c>
      <c r="C53" s="33" t="s">
        <v>141</v>
      </c>
      <c r="D53" s="34"/>
      <c r="E53" s="15"/>
      <c r="F53" s="35"/>
      <c r="G53" s="16"/>
      <c r="H53" s="16"/>
      <c r="I53" s="35"/>
      <c r="J53" s="17"/>
      <c r="K53" s="18"/>
      <c r="L53" s="18"/>
      <c r="M53" s="19"/>
      <c r="N53" s="22"/>
      <c r="O53" s="22"/>
      <c r="P53" s="36"/>
      <c r="Q53" s="22"/>
      <c r="R53" s="22"/>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66"/>
      <c r="BB53" s="64"/>
      <c r="BC53" s="37"/>
      <c r="IE53" s="21">
        <v>2</v>
      </c>
      <c r="IF53" s="21" t="s">
        <v>32</v>
      </c>
      <c r="IG53" s="21" t="s">
        <v>39</v>
      </c>
      <c r="IH53" s="21">
        <v>10</v>
      </c>
      <c r="II53" s="21" t="s">
        <v>34</v>
      </c>
    </row>
    <row r="54" spans="1:243" s="20" customFormat="1" ht="39.75" customHeight="1">
      <c r="A54" s="68">
        <v>17.1</v>
      </c>
      <c r="B54" s="72" t="s">
        <v>94</v>
      </c>
      <c r="C54" s="33" t="s">
        <v>142</v>
      </c>
      <c r="D54" s="73">
        <v>2</v>
      </c>
      <c r="E54" s="74" t="s">
        <v>101</v>
      </c>
      <c r="F54" s="67">
        <v>4007.09</v>
      </c>
      <c r="G54" s="22"/>
      <c r="H54" s="22"/>
      <c r="I54" s="35" t="s">
        <v>35</v>
      </c>
      <c r="J54" s="17">
        <f>IF(I54="Less(-)",-1,1)</f>
        <v>1</v>
      </c>
      <c r="K54" s="18" t="s">
        <v>45</v>
      </c>
      <c r="L54" s="18" t="s">
        <v>6</v>
      </c>
      <c r="M54" s="38"/>
      <c r="N54" s="22"/>
      <c r="O54" s="22"/>
      <c r="P54" s="36"/>
      <c r="Q54" s="22"/>
      <c r="R54" s="22"/>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63">
        <f>total_amount_ba($B$2,$D$2,D54,F54,J54,K54,M54)</f>
        <v>8014.18</v>
      </c>
      <c r="BB54" s="65">
        <f>BA54+SUM(N54:AZ54)</f>
        <v>8014.18</v>
      </c>
      <c r="BC54" s="37" t="str">
        <f>SpellNumber(L54,BB54)</f>
        <v>INR  Eight Thousand  &amp;Fourteen  and Paise Eighteen Only</v>
      </c>
      <c r="IE54" s="21">
        <v>1.01</v>
      </c>
      <c r="IF54" s="21" t="s">
        <v>36</v>
      </c>
      <c r="IG54" s="21" t="s">
        <v>33</v>
      </c>
      <c r="IH54" s="21">
        <v>123.223</v>
      </c>
      <c r="II54" s="21" t="s">
        <v>34</v>
      </c>
    </row>
    <row r="55" spans="1:243" s="20" customFormat="1" ht="75.75" customHeight="1">
      <c r="A55" s="68">
        <v>18</v>
      </c>
      <c r="B55" s="72" t="s">
        <v>95</v>
      </c>
      <c r="C55" s="33" t="s">
        <v>143</v>
      </c>
      <c r="D55" s="73">
        <v>2</v>
      </c>
      <c r="E55" s="74" t="s">
        <v>103</v>
      </c>
      <c r="F55" s="67">
        <v>8355.99</v>
      </c>
      <c r="G55" s="22"/>
      <c r="H55" s="22"/>
      <c r="I55" s="35" t="s">
        <v>35</v>
      </c>
      <c r="J55" s="17">
        <f>IF(I55="Less(-)",-1,1)</f>
        <v>1</v>
      </c>
      <c r="K55" s="18" t="s">
        <v>45</v>
      </c>
      <c r="L55" s="18" t="s">
        <v>6</v>
      </c>
      <c r="M55" s="38"/>
      <c r="N55" s="22"/>
      <c r="O55" s="22"/>
      <c r="P55" s="36"/>
      <c r="Q55" s="22"/>
      <c r="R55" s="22"/>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9"/>
      <c r="AV55" s="36"/>
      <c r="AW55" s="36"/>
      <c r="AX55" s="36"/>
      <c r="AY55" s="36"/>
      <c r="AZ55" s="36"/>
      <c r="BA55" s="63">
        <f>total_amount_ba($B$2,$D$2,D55,F55,J55,K55,M55)</f>
        <v>16711.98</v>
      </c>
      <c r="BB55" s="65">
        <f>BA55+SUM(N55:AZ55)</f>
        <v>16711.98</v>
      </c>
      <c r="BC55" s="37" t="str">
        <f>SpellNumber(L55,BB55)</f>
        <v>INR  Sixteen Thousand Seven Hundred &amp; Eleven  and Paise Ninety Eight Only</v>
      </c>
      <c r="IE55" s="21">
        <v>1.02</v>
      </c>
      <c r="IF55" s="21" t="s">
        <v>37</v>
      </c>
      <c r="IG55" s="21" t="s">
        <v>38</v>
      </c>
      <c r="IH55" s="21">
        <v>213</v>
      </c>
      <c r="II55" s="21" t="s">
        <v>34</v>
      </c>
    </row>
    <row r="56" spans="1:243" s="20" customFormat="1" ht="53.25" customHeight="1">
      <c r="A56" s="68">
        <v>19</v>
      </c>
      <c r="B56" s="69" t="s">
        <v>96</v>
      </c>
      <c r="C56" s="33" t="s">
        <v>144</v>
      </c>
      <c r="D56" s="70">
        <v>10</v>
      </c>
      <c r="E56" s="71" t="s">
        <v>99</v>
      </c>
      <c r="F56" s="67">
        <v>180.65</v>
      </c>
      <c r="G56" s="22"/>
      <c r="H56" s="22"/>
      <c r="I56" s="35" t="s">
        <v>35</v>
      </c>
      <c r="J56" s="17">
        <f>IF(I56="Less(-)",-1,1)</f>
        <v>1</v>
      </c>
      <c r="K56" s="18" t="s">
        <v>45</v>
      </c>
      <c r="L56" s="18" t="s">
        <v>6</v>
      </c>
      <c r="M56" s="38"/>
      <c r="N56" s="22"/>
      <c r="O56" s="22"/>
      <c r="P56" s="36"/>
      <c r="Q56" s="22"/>
      <c r="R56" s="22"/>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63">
        <f>total_amount_ba($B$2,$D$2,D56,F56,J56,K56,M56)</f>
        <v>1806.5</v>
      </c>
      <c r="BB56" s="65">
        <f>BA56+SUM(N56:AZ56)</f>
        <v>1806.5</v>
      </c>
      <c r="BC56" s="37" t="str">
        <f>SpellNumber(L56,BB56)</f>
        <v>INR  One Thousand Eight Hundred &amp; Six  and Paise Fifty Only</v>
      </c>
      <c r="IE56" s="21">
        <v>2</v>
      </c>
      <c r="IF56" s="21" t="s">
        <v>32</v>
      </c>
      <c r="IG56" s="21" t="s">
        <v>39</v>
      </c>
      <c r="IH56" s="21">
        <v>10</v>
      </c>
      <c r="II56" s="21" t="s">
        <v>34</v>
      </c>
    </row>
    <row r="57" spans="1:243" s="20" customFormat="1" ht="63">
      <c r="A57" s="68">
        <v>20</v>
      </c>
      <c r="B57" s="72" t="s">
        <v>97</v>
      </c>
      <c r="C57" s="33" t="s">
        <v>145</v>
      </c>
      <c r="D57" s="73">
        <v>3</v>
      </c>
      <c r="E57" s="74" t="s">
        <v>101</v>
      </c>
      <c r="F57" s="67">
        <v>83.39</v>
      </c>
      <c r="G57" s="22"/>
      <c r="H57" s="22"/>
      <c r="I57" s="35" t="s">
        <v>35</v>
      </c>
      <c r="J57" s="17">
        <f>IF(I57="Less(-)",-1,1)</f>
        <v>1</v>
      </c>
      <c r="K57" s="18" t="s">
        <v>45</v>
      </c>
      <c r="L57" s="18" t="s">
        <v>6</v>
      </c>
      <c r="M57" s="38"/>
      <c r="N57" s="22"/>
      <c r="O57" s="22"/>
      <c r="P57" s="36"/>
      <c r="Q57" s="22"/>
      <c r="R57" s="22"/>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63">
        <f>total_amount_ba($B$2,$D$2,D57,F57,J57,K57,M57)</f>
        <v>250.17</v>
      </c>
      <c r="BB57" s="65">
        <f>BA57+SUM(N57:AZ57)</f>
        <v>250.17</v>
      </c>
      <c r="BC57" s="37" t="str">
        <f>SpellNumber(L57,BB57)</f>
        <v>INR  Two Hundred &amp; Fifty  and Paise Seventeen Only</v>
      </c>
      <c r="IE57" s="21">
        <v>3</v>
      </c>
      <c r="IF57" s="21" t="s">
        <v>40</v>
      </c>
      <c r="IG57" s="21" t="s">
        <v>41</v>
      </c>
      <c r="IH57" s="21">
        <v>10</v>
      </c>
      <c r="II57" s="21" t="s">
        <v>34</v>
      </c>
    </row>
    <row r="58" spans="1:243" s="20" customFormat="1" ht="78.75">
      <c r="A58" s="68">
        <v>21</v>
      </c>
      <c r="B58" s="72" t="s">
        <v>98</v>
      </c>
      <c r="C58" s="33" t="s">
        <v>146</v>
      </c>
      <c r="D58" s="73">
        <v>3</v>
      </c>
      <c r="E58" s="74" t="s">
        <v>101</v>
      </c>
      <c r="F58" s="67">
        <v>206.98</v>
      </c>
      <c r="G58" s="22"/>
      <c r="H58" s="22"/>
      <c r="I58" s="35" t="s">
        <v>35</v>
      </c>
      <c r="J58" s="17">
        <f>IF(I58="Less(-)",-1,1)</f>
        <v>1</v>
      </c>
      <c r="K58" s="18" t="s">
        <v>45</v>
      </c>
      <c r="L58" s="18" t="s">
        <v>6</v>
      </c>
      <c r="M58" s="38"/>
      <c r="N58" s="22"/>
      <c r="O58" s="22"/>
      <c r="P58" s="36"/>
      <c r="Q58" s="22"/>
      <c r="R58" s="22"/>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63">
        <f>total_amount_ba($B$2,$D$2,D58,F58,J58,K58,M58)</f>
        <v>620.94</v>
      </c>
      <c r="BB58" s="65">
        <f>BA58+SUM(N58:AZ58)</f>
        <v>620.94</v>
      </c>
      <c r="BC58" s="37" t="str">
        <f>SpellNumber(L58,BB58)</f>
        <v>INR  Six Hundred &amp; Twenty  and Paise Ninety Four Only</v>
      </c>
      <c r="IE58" s="21">
        <v>1.01</v>
      </c>
      <c r="IF58" s="21" t="s">
        <v>36</v>
      </c>
      <c r="IG58" s="21" t="s">
        <v>33</v>
      </c>
      <c r="IH58" s="21">
        <v>123.223</v>
      </c>
      <c r="II58" s="21" t="s">
        <v>34</v>
      </c>
    </row>
    <row r="59" spans="1:243" s="20" customFormat="1" ht="34.5" customHeight="1">
      <c r="A59" s="54" t="s">
        <v>43</v>
      </c>
      <c r="B59" s="55"/>
      <c r="C59" s="56"/>
      <c r="D59" s="57"/>
      <c r="E59" s="57"/>
      <c r="F59" s="57"/>
      <c r="G59" s="57"/>
      <c r="H59" s="58"/>
      <c r="I59" s="58"/>
      <c r="J59" s="58"/>
      <c r="K59" s="58"/>
      <c r="L59" s="59"/>
      <c r="BA59" s="60">
        <f>SUM(BA13:BA58)</f>
        <v>142791</v>
      </c>
      <c r="BB59" s="61">
        <f>SUM(BB13:BB58)</f>
        <v>142791</v>
      </c>
      <c r="BC59" s="62" t="str">
        <f>SpellNumber($E$2,BB59)</f>
        <v>INR  One Lakh Forty Two Thousand Seven Hundred &amp; Ninety One  Only</v>
      </c>
      <c r="IE59" s="21">
        <v>4</v>
      </c>
      <c r="IF59" s="21" t="s">
        <v>37</v>
      </c>
      <c r="IG59" s="21" t="s">
        <v>42</v>
      </c>
      <c r="IH59" s="21">
        <v>10</v>
      </c>
      <c r="II59" s="21" t="s">
        <v>34</v>
      </c>
    </row>
    <row r="60" spans="1:243" s="25" customFormat="1" ht="33.75" customHeight="1">
      <c r="A60" s="41" t="s">
        <v>47</v>
      </c>
      <c r="B60" s="42"/>
      <c r="C60" s="23"/>
      <c r="D60" s="43"/>
      <c r="E60" s="44" t="s">
        <v>53</v>
      </c>
      <c r="F60" s="51"/>
      <c r="G60" s="45"/>
      <c r="H60" s="24"/>
      <c r="I60" s="24"/>
      <c r="J60" s="24"/>
      <c r="K60" s="46"/>
      <c r="L60" s="47"/>
      <c r="M60" s="48"/>
      <c r="O60" s="20"/>
      <c r="P60" s="20"/>
      <c r="Q60" s="20"/>
      <c r="R60" s="20"/>
      <c r="S60" s="20"/>
      <c r="BA60" s="50">
        <f>IF(ISBLANK(F60),0,IF(E60="Excess (+)",ROUND(BA59+(BA59*F60),2),IF(E60="Less (-)",ROUND(BA59+(BA59*F60*(-1)),2),IF(E60="At Par",BA59,0))))</f>
        <v>0</v>
      </c>
      <c r="BB60" s="52">
        <f>ROUND(BA60,0)</f>
        <v>0</v>
      </c>
      <c r="BC60" s="37" t="str">
        <f>SpellNumber($E$2,BA60)</f>
        <v>INR Zero Only</v>
      </c>
      <c r="IE60" s="26"/>
      <c r="IF60" s="26"/>
      <c r="IG60" s="26"/>
      <c r="IH60" s="26"/>
      <c r="II60" s="26"/>
    </row>
    <row r="61" spans="1:243" s="25" customFormat="1" ht="41.25" customHeight="1">
      <c r="A61" s="40" t="s">
        <v>46</v>
      </c>
      <c r="B61" s="40"/>
      <c r="C61" s="78" t="str">
        <f>SpellNumber($E$2,BA60)</f>
        <v>INR Zero Only</v>
      </c>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80"/>
      <c r="IE61" s="26"/>
      <c r="IF61" s="26"/>
      <c r="IG61" s="26"/>
      <c r="IH61" s="26"/>
      <c r="II61" s="26"/>
    </row>
    <row r="62" spans="3:243" s="12" customFormat="1" ht="15">
      <c r="C62" s="27"/>
      <c r="D62" s="27"/>
      <c r="E62" s="27"/>
      <c r="F62" s="27"/>
      <c r="G62" s="27"/>
      <c r="H62" s="27"/>
      <c r="I62" s="27"/>
      <c r="J62" s="27"/>
      <c r="K62" s="27"/>
      <c r="L62" s="27"/>
      <c r="M62" s="27"/>
      <c r="O62" s="27"/>
      <c r="BA62" s="27"/>
      <c r="BC62" s="27"/>
      <c r="IE62" s="13"/>
      <c r="IF62" s="13"/>
      <c r="IG62" s="13"/>
      <c r="IH62" s="13"/>
      <c r="II62" s="13"/>
    </row>
  </sheetData>
  <sheetProtection password="EEC8" sheet="1" selectLockedCells="1"/>
  <mergeCells count="8">
    <mergeCell ref="A9:BC9"/>
    <mergeCell ref="C61:BC61"/>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0">
      <formula1>IF(E60="Select",-1,IF(E60="At Par",0,0))</formula1>
      <formula2>IF(E60="Select",-1,IF(E60="At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0">
      <formula1>0</formula1>
      <formula2>IF(E60&lt;&gt;"Select",99.9,0)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M17 M19:M23 M25:M33 M35:M36 M38:M39 M41 M43:M48 M50:M52 M54:M58">
      <formula1>0</formula1>
      <formula2>999999999999999</formula2>
    </dataValidation>
    <dataValidation allowBlank="1" showInputMessage="1" showErrorMessage="1" promptTitle="Item Description" prompt="Please enter Item Description in text" sqref="B55:B58 B18:B23 B48:B53 B40:B45 B33:B38 B25:B3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0">
      <formula1>0</formula1>
      <formula2>99.9</formula2>
    </dataValidation>
    <dataValidation type="list" allowBlank="1" showInputMessage="1" showErrorMessage="1" sqref="C2">
      <formula1>"Normal, SingleWindow, Alternate"</formula1>
    </dataValidation>
    <dataValidation type="list" allowBlank="1" showInputMessage="1" showErrorMessage="1" sqref="E60">
      <formula1>"Select, Excess (+), Less (-)"</formula1>
    </dataValidation>
    <dataValidation type="list" allowBlank="1" showInputMessage="1" showErrorMessage="1" sqref="L13 L14 L15 L16 L17 L18 L19 L20 L21 L22 L23 L24 L25 L26 L27 L28 L29 L30 L31 L32 L33 L34 L35 L36 L37 L38 L39 L40 L41 L42 L43 L44 L45 L46 L47 L48 L49 L50 L51 L52 L53 L54 L55 L56 L57 L58">
      <formula1>"INR"</formula1>
    </dataValidation>
    <dataValidation type="decimal" allowBlank="1" showInputMessage="1" showErrorMessage="1" promptTitle="Rate Entry" prompt="Please enter the Basic Price in Rupees for this item. " errorTitle="Invaid Entry" error="Only Numeric Values are allowed. " sqref="G13:H58">
      <formula1>0</formula1>
      <formula2>999999999999999</formula2>
    </dataValidation>
    <dataValidation type="decimal" allowBlank="1" showInputMessage="1" showErrorMessage="1" promptTitle="Quantity" prompt="Please enter the Quantity for this item. " errorTitle="Invalid Entry" error="Only Numeric Values are allowed. " sqref="F13:F58 D13:D58">
      <formula1>0</formula1>
      <formula2>999999999999999</formula2>
    </dataValidation>
    <dataValidation allowBlank="1" showInputMessage="1" showErrorMessage="1" promptTitle="Units" prompt="Please enter Units in text" sqref="E13:E58"/>
    <dataValidation type="decimal" allowBlank="1" showInputMessage="1" showErrorMessage="1" promptTitle="Rate Entry" prompt="Please enter the Inspection Charges in Rupees for this item. " errorTitle="Invaid Entry" error="Only Numeric Values are allowed. " sqref="Q13:Q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8">
      <formula1>0</formula1>
      <formula2>999999999999999</formula2>
    </dataValidation>
    <dataValidation allowBlank="1" showInputMessage="1" showErrorMessage="1" promptTitle="Itemcode/Make" prompt="Please enter text" sqref="C13:C58"/>
    <dataValidation type="decimal" allowBlank="1" showInputMessage="1" showErrorMessage="1" errorTitle="Invalid Entry" error="Only Numeric Values are allowed. " sqref="A13:A58">
      <formula1>0</formula1>
      <formula2>999999999999999</formula2>
    </dataValidation>
    <dataValidation type="list" showInputMessage="1" showErrorMessage="1" sqref="I13:I58">
      <formula1>"Excess(+), Less(-)"</formula1>
    </dataValidation>
    <dataValidation allowBlank="1" showInputMessage="1" showErrorMessage="1" promptTitle="Addition / Deduction" prompt="Please Choose the correct One" sqref="J13:J58"/>
    <dataValidation type="list" allowBlank="1" showInputMessage="1" showErrorMessage="1" sqref="K13:K5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2022-03-29T12:26:52Z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