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'BoQ1'!$A$1:$BC$89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<sst xmlns="http://schemas.openxmlformats.org/spreadsheetml/2006/main" count="683" uniqueCount="204">
  <si>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</si>
  <si>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</si>
  <si>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</si>
  <si>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</si>
  <si>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</si>
  <si>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</si>
  <si>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</si>
  <si>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</si>
  <si>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</si>
  <si>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</si>
  <si>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</si>
  <si>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</si>
  <si>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</si>
  <si>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</si>
  <si>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</si>
  <si>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</si>
  <si>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</si>
  <si>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</si>
  <si>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</si>
  <si>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</si>
  <si>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</si>
  <si>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</si>
  <si>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</si>
  <si>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</si>
  <si>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</si>
  <si>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</si>
  <si>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</si>
  <si>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</si>
  <si>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</si>
  <si>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</si>
  <si>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</si>
  <si>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</si>
  <si>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</si>
  <si>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</si>
  <si>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</si>
  <si>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</si>
  <si>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</si>
  <si>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</si>
  <si>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</si>
  <si>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</si>
  <si>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</si>
  <si>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</si>
  <si>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</si>
  <si>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</si>
  <si>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</si>
  <si>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</si>
  <si>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</si>
  <si>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</si>
  <si>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</si>
  <si>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</si>
  <si>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</si>
  <si>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</si>
  <si>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</si>
  <si>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</si>
  <si>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</si>
  <si>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Group C</t>
  </si>
  <si>
    <t>Supplying and drawing following sizes of FRLS PVC insulated copper conductor, single core cable in the existing surface/ recessed steel/ PVC conduit/ PVC truncking as required.</t>
  </si>
  <si>
    <t>3 x 1.5 sq. mm</t>
  </si>
  <si>
    <t>3 x 2.5 sq. mm</t>
  </si>
  <si>
    <t>3 x 4 sq. mm</t>
  </si>
  <si>
    <t>3 x 10 sq. mm</t>
  </si>
  <si>
    <t>3 x 16 sq. mm</t>
  </si>
  <si>
    <t>Supplying and fixing following size/ modules, GI/PVC box alongwith modular base &amp; cover plate for modular switches in recess etc as required.</t>
  </si>
  <si>
    <t>3 Module (100mmX75mm)</t>
  </si>
  <si>
    <t>Supplying and fixing following modular switch/ socket on the existing modular plate &amp; switch box including connections but excluding modular plate etc. as required.</t>
  </si>
  <si>
    <t>5/6 amp switch</t>
  </si>
  <si>
    <t>3 pin 5/6 amp socket outlet</t>
  </si>
  <si>
    <t>Supplying and installation of  Recess/ Surface mounting LED luminaire equipped with CRCA powder coating housing, anti glare polycarbonate diffuser with energy efficient electronic driver with following features:-         Suitable for operating voltage and frequency: 130-300 Va.c, 50 Hz.; wattage not more than 36 Watts;Output lumens not less than 100 lm/watt; CCT 6500K; Dimension in mm (600X600); Nominal surge protection 2.5 kV;Power factor not less than 0.95; Minimum IP protection  20;</t>
  </si>
  <si>
    <t>Supplying and fixing following size of steel flexible pipe alongwith the accessories on surface etc. as reqd.</t>
  </si>
  <si>
    <t xml:space="preserve">20 mm </t>
  </si>
  <si>
    <t xml:space="preserve">25 mm </t>
  </si>
  <si>
    <t>Supply and installation of 400mm sweep AC 230/250 volts, 50 Hz wall mounting revolving fan with brackets etc complete.</t>
  </si>
  <si>
    <t>Supplying and fixing modular blanking plate on the existing modular plate &amp; switch box excluding modular plate as required.</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</si>
  <si>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</si>
  <si>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08 way, Double door</t>
  </si>
  <si>
    <t>Supplying and fixing following way, horizontal type three pole and neutral, sheet steel, MCB distribution board, 415 volts, on surface/ recess, complete with tinned copper bus bar, neutral bus bar, earth bar, din bar, interconnections, powder painted including earthing etc. as required. (But without MCB/RCCB/Isolator)</t>
  </si>
  <si>
    <t>8 way (4 + 24), Double door</t>
  </si>
  <si>
    <t>Supplying and fixing 5 A to 32 A rating, 240/415 volts, 10 kA,  "C" curve, miniature circuit breaker suitable for inductive load of following poles in the existing MCB DB complete with connections, testing and commissioning etc. as required.</t>
  </si>
  <si>
    <t>Single pole</t>
  </si>
  <si>
    <t xml:space="preserve">Double pole </t>
  </si>
  <si>
    <t>Supplying and fixing 40 amps to 63 amps rating, 240/415 volts, "C" curve, miniature circuit breaker suitable for inductive load of following poles in the existing MCB DB complete with connections, testing and commissioning etc. as required.</t>
  </si>
  <si>
    <t>Double Pole</t>
  </si>
  <si>
    <t>Triple pole</t>
  </si>
  <si>
    <t>Providing and fixing following rating and breaking capacity and pole MCCB with thermomagnetic release and terminal spreaders in existing cubical panel board including drilling holes in cubical panel, making connections, etc. as reuired.</t>
  </si>
  <si>
    <t>100 A, 16 KA, TPMCCB</t>
  </si>
  <si>
    <t xml:space="preserve">Providing and fixing of Steel Enclosure for 100 A, 16 KA MCCB with drilling holes and making connections, etc. as required.   </t>
  </si>
  <si>
    <t>Supplying and fixing copper tube/ reducer/ lug terminals suitable for following size of conductor.</t>
  </si>
  <si>
    <t>6/ 10/ 16 Sq mm</t>
  </si>
  <si>
    <t>Supplying and fixing DP/TP sheet steel enclosure on surface/ recess along with 25/32/40/63 A 240/415 V "C" curve DP/TP MCB complete with connections, testing and commissioning etc. as required.</t>
  </si>
  <si>
    <t>Supplying and fixing following rating, double pole, (single phase and neutral), 240 V, residual current circuit breaker (RCCB), having a sensitivity current 30 mA in the existing MCB DB
complete with connections, testing and commissioning etc. as required.</t>
  </si>
  <si>
    <t xml:space="preserve">40 Amp </t>
  </si>
  <si>
    <t xml:space="preserve">Providing and fixing DLP plastic trunking of size 105 mm x 50 mm without cover on surface as reqd. </t>
  </si>
  <si>
    <t>DLP Trunking</t>
  </si>
  <si>
    <t>Flexible cover 85 mm</t>
  </si>
  <si>
    <t xml:space="preserve">End cap </t>
  </si>
  <si>
    <t>Internal angle.</t>
  </si>
  <si>
    <t>External angle</t>
  </si>
  <si>
    <t xml:space="preserve">Flat angle </t>
  </si>
  <si>
    <t>cover joint</t>
  </si>
  <si>
    <t>Base joint</t>
  </si>
  <si>
    <t>6/8 Modules clip on frame  with finishing plate for 85 mm cover</t>
  </si>
  <si>
    <t xml:space="preserve">Modular 6/10 amps switch on the existing modular plate &amp; switch box / channel including connection. </t>
  </si>
  <si>
    <t xml:space="preserve">Modular 5/6 amps socket on the existing moudular plate &amp; switch box including connection. </t>
  </si>
  <si>
    <t xml:space="preserve">Modular 16A/20 amps switch on the existing modular plate &amp; switch box / channel including connection. </t>
  </si>
  <si>
    <t xml:space="preserve">Modular 6/16 amps multi socket on the existing moudular plate &amp; switch box including connection. </t>
  </si>
  <si>
    <t>Supplying, installation DLP mini- trunking 32mm x 20mm and accessories white-system with independent cover- without central partion etc. as reqd.</t>
  </si>
  <si>
    <t>Mini- trunking</t>
  </si>
  <si>
    <t>End cap left or right</t>
  </si>
  <si>
    <t>Internal/ external angle</t>
  </si>
  <si>
    <t>Flat junction</t>
  </si>
  <si>
    <t xml:space="preserve">Earthing with G.I. earth pipe 4.5 metre long, 40 mm dia including accessories, and providing masonry enclosure with cover plate having locking arrangement and watering pipe etc. with charcoal/ coke and salt as required.. </t>
  </si>
  <si>
    <t>Supplying and laying 25 mm X 5 mm G.I strip at 0.50 metre below ground as strip earth electrode, including connection/ terminating with G.I. nut, bolt, spring, washer etc. as required. (Jointing shall be done by overlapping and with 2 sets of G.I. nut bolt &amp; spring washer spaced at 50mm)</t>
  </si>
  <si>
    <t>Providing and fixing 6 SWG dia G.I. wire on surface or in recess for loop earthing as required.</t>
  </si>
  <si>
    <t xml:space="preserve">Laying of optical fiber cable/UTP cable enhanced cat 5/cat 6 cable in existing steel conduit pipe/GI pipe/ raceway / RCC pipe/hdpe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</si>
  <si>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</si>
  <si>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Supplying and making end termination with brass compression gland and aluminium lugs for following size of PVC insulated and PVC sheathed / XLPE aluminium conductor cable of 1.1 KV grade as required.</t>
  </si>
  <si>
    <t>3½ X 50 sq. mm (35mm)</t>
  </si>
  <si>
    <t xml:space="preserve">Supplying of PVC insulated, PVC sheathed XLPE aluminium conductor armored cable of  Following size, 1.1 KV grade, etc. as required [conforming to I.S-1554/1/88].  </t>
  </si>
  <si>
    <t xml:space="preserve">3½ X 50 sq. mm </t>
  </si>
  <si>
    <t xml:space="preserve">Laying of PVC insulated, PVC sheathed XLPE aluminium conductor armored cable of  Following size, 1.1 KV grade , direct in ground including excavation, sand cushioning, protective covering and refilling the trench etc. as required. </t>
  </si>
  <si>
    <t>Above 35 sq. mm and upto 95 sq. mm</t>
  </si>
  <si>
    <t>Laying of one number PVC insulated and PVC sheathed / XLPE power cable of 1.1 KV grade of following size in the existing RCC/ HUME/ METAL pipe as required.</t>
  </si>
  <si>
    <t>Laying and fixing of one number PVC insulated and PVC sheathed / XLPE power cable of 1.1 KV grade of following size on wall surface as required.</t>
  </si>
  <si>
    <t>Above 35 sq. mm and upto 95 sq. mm (clamped with 25x3mm MS flat clamp)</t>
  </si>
  <si>
    <t>Providing, laying and fixing following dia G.I. pipe (medium class) in ground complete with G.I. fittings including trenching (75 cm deep)and re-filling etc as required</t>
  </si>
  <si>
    <t>50 mm dia</t>
  </si>
  <si>
    <t>Point</t>
  </si>
  <si>
    <t>Metre</t>
  </si>
  <si>
    <t>Mtr.</t>
  </si>
  <si>
    <t>Each</t>
  </si>
  <si>
    <t>Nos.</t>
  </si>
  <si>
    <t>Each.</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</si>
  <si>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</si>
  <si>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</si>
  <si>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</si>
  <si>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</si>
  <si>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</si>
  <si>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</si>
  <si>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</si>
  <si>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</si>
  <si>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</si>
  <si>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</si>
  <si>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</si>
  <si>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</si>
  <si>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</si>
  <si>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</si>
  <si>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</si>
  <si>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</si>
  <si>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</si>
  <si>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</si>
  <si>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</si>
  <si>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</si>
  <si>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</si>
  <si>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</si>
  <si>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</si>
  <si>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</si>
  <si>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</si>
  <si>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</si>
  <si>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</si>
  <si>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</si>
  <si>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</si>
  <si>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</si>
  <si>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</si>
  <si>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</si>
  <si>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</si>
  <si>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</si>
  <si>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</si>
  <si>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</si>
  <si>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</si>
  <si>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</si>
  <si>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</si>
  <si>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</si>
  <si>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</si>
  <si>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</si>
  <si>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</si>
  <si>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</si>
  <si>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</si>
  <si>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</si>
  <si>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</si>
  <si>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</si>
  <si>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</si>
  <si>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</si>
  <si>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</si>
  <si>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</si>
  <si>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</si>
  <si>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</si>
  <si>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</si>
  <si>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</si>
  <si>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</si>
  <si>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</si>
  <si>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</si>
  <si>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</si>
  <si>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</si>
  <si>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</si>
  <si>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</si>
  <si>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</si>
  <si>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</si>
  <si>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</si>
  <si>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</si>
  <si>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</si>
  <si>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</si>
  <si>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Contract No:   03/Elect/2022/49   Dated: 29.04.2022</t>
  </si>
  <si>
    <t>Tender Inviting Authority: Executive Engineer (Elect.)</t>
  </si>
  <si>
    <t>Name of Work: Providing and fixing of electrical installation work in IG PRE Ist floor, newly constructed building between ME and IME IIT Kanpur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</si>
</sst>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Arial Narrow"/>
      <family val="2"/>
    </font>
    <font>
      <sz val="12"/>
      <color indexed="8"/>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0"/>
      <color rgb="FF000000"/>
      <name val="Courier New"/>
      <family val="3"/>
    </font>
    <font>
      <sz val="12"/>
      <color theme="1"/>
      <name val="Arial Narrow"/>
      <family val="2"/>
    </font>
    <font>
      <sz val="11"/>
      <color theme="1"/>
      <name val="Times New Roman"/>
      <family val="1"/>
    </font>
    <font>
      <sz val="12"/>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style="hair"/>
      <right style="hair"/>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5" fillId="0" borderId="11" xfId="59" applyNumberFormat="1" applyFont="1" applyFill="1" applyBorder="1" applyAlignment="1">
      <alignment horizontal="left" vertical="top" wrapText="1" readingOrder="1"/>
      <protection/>
    </xf>
    <xf numFmtId="0" fontId="76" fillId="0" borderId="11" xfId="0" applyFont="1" applyFill="1" applyBorder="1" applyAlignment="1">
      <alignment horizontal="center" vertical="top"/>
    </xf>
    <xf numFmtId="0" fontId="76" fillId="0" borderId="11" xfId="0" applyFont="1" applyFill="1" applyBorder="1" applyAlignment="1">
      <alignment horizontal="justify" vertical="top" wrapText="1"/>
    </xf>
    <xf numFmtId="2" fontId="76" fillId="0" borderId="11" xfId="0" applyNumberFormat="1" applyFont="1" applyFill="1" applyBorder="1" applyAlignment="1">
      <alignment horizontal="center" vertical="top" wrapText="1"/>
    </xf>
    <xf numFmtId="0" fontId="76" fillId="0" borderId="11" xfId="0" applyFont="1" applyFill="1" applyBorder="1" applyAlignment="1">
      <alignment horizontal="center" vertical="top" wrapText="1"/>
    </xf>
    <xf numFmtId="2" fontId="77" fillId="0" borderId="11" xfId="0" applyNumberFormat="1" applyFont="1" applyFill="1" applyBorder="1" applyAlignment="1">
      <alignment horizontal="center" vertical="top"/>
    </xf>
    <xf numFmtId="2" fontId="76" fillId="0" borderId="11" xfId="0" applyNumberFormat="1" applyFont="1" applyFill="1" applyBorder="1" applyAlignment="1">
      <alignment horizontal="center" vertical="top"/>
    </xf>
    <xf numFmtId="173" fontId="76" fillId="0" borderId="11" xfId="0" applyNumberFormat="1" applyFont="1" applyFill="1" applyBorder="1" applyAlignment="1">
      <alignment horizontal="center" vertical="top"/>
    </xf>
    <xf numFmtId="0" fontId="78" fillId="0" borderId="11" xfId="0" applyFont="1" applyFill="1" applyBorder="1" applyAlignment="1">
      <alignment horizontal="center" vertical="top"/>
    </xf>
    <xf numFmtId="2" fontId="78" fillId="0" borderId="11" xfId="0" applyNumberFormat="1" applyFont="1" applyFill="1" applyBorder="1" applyAlignment="1">
      <alignment horizontal="center" vertical="top"/>
    </xf>
    <xf numFmtId="0" fontId="76" fillId="0" borderId="22" xfId="0" applyFont="1" applyFill="1" applyBorder="1" applyAlignment="1">
      <alignment horizontal="justify" vertical="top" wrapText="1"/>
    </xf>
    <xf numFmtId="0" fontId="76" fillId="0" borderId="11" xfId="0" applyFont="1" applyFill="1" applyBorder="1" applyAlignment="1">
      <alignment horizontal="justify"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90"/>
  <sheetViews>
    <sheetView showGridLines="0" showZeros="0" zoomScale="75" zoomScaleNormal="75" zoomScalePageLayoutView="0" workbookViewId="0" topLeftCell="A1">
      <selection activeCell="B8" sqref="B8:BC8"/>
    </sheetView>
  </sheetViews>
  <sheetFormatPr defaultColWidth="9.140625" defaultRowHeight="15"/>
  <cols>
    <col min="1" max="1" width="14.8515625" style="28" customWidth="1"/>
    <col min="2" max="2" width="44.57421875" style="28" customWidth="1"/>
    <col min="3" max="3" width="20.0039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7"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2" t="str">
        <f>B2&amp;" BoQ"</f>
        <v>Percentage BoQ</v>
      </c>
      <c r="B1" s="72"/>
      <c r="C1" s="72"/>
      <c r="D1" s="72"/>
      <c r="E1" s="72"/>
      <c r="F1" s="72"/>
      <c r="G1" s="72"/>
      <c r="H1" s="72"/>
      <c r="I1" s="72"/>
      <c r="J1" s="72"/>
      <c r="K1" s="72"/>
      <c r="L1" s="72"/>
      <c r="O1" s="2"/>
      <c r="P1" s="2"/>
      <c r="Q1" s="3"/>
      <c r="IE1" s="3"/>
      <c r="IF1" s="3"/>
      <c r="IG1" s="3"/>
      <c r="IH1" s="3"/>
      <c r="II1" s="3"/>
    </row>
    <row r="2" spans="1:17" s="1" customFormat="1" ht="25.5" customHeight="1" hidden="1">
      <c r="A2" s="30" t="s">
        <v>3</v>
      </c>
      <c r="B2" s="30" t="s">
        <v>44</v>
      </c>
      <c r="C2" s="30" t="s">
        <v>4</v>
      </c>
      <c r="D2" s="30" t="s">
        <v>5</v>
      </c>
      <c r="E2" s="30"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3" t="s">
        <v>202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6"/>
      <c r="IF4" s="6"/>
      <c r="IG4" s="6"/>
      <c r="IH4" s="6"/>
      <c r="II4" s="6"/>
    </row>
    <row r="5" spans="1:243" s="5" customFormat="1" ht="30.75" customHeight="1">
      <c r="A5" s="73" t="s">
        <v>203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75" customHeight="1">
      <c r="A6" s="73" t="s">
        <v>201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6"/>
      <c r="IF7" s="6"/>
      <c r="IG7" s="6"/>
      <c r="IH7" s="6"/>
      <c r="II7" s="6"/>
    </row>
    <row r="8" spans="1:243" s="7" customFormat="1" ht="58.5" customHeight="1">
      <c r="A8" s="31" t="s">
        <v>50</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8"/>
      <c r="IF8" s="8"/>
      <c r="IG8" s="8"/>
      <c r="IH8" s="8"/>
      <c r="II8" s="8"/>
    </row>
    <row r="9" spans="1:243" s="9" customFormat="1" ht="61.5" customHeight="1">
      <c r="A9" s="66"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5" t="s">
        <v>51</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57.5">
      <c r="A13" s="80">
        <v>1</v>
      </c>
      <c r="B13" s="81" t="s">
        <v>54</v>
      </c>
      <c r="C13" s="79" t="s">
        <v>33</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2">
        <v>1.01</v>
      </c>
      <c r="IF13" s="22" t="s">
        <v>36</v>
      </c>
      <c r="IG13" s="22" t="s">
        <v>33</v>
      </c>
      <c r="IH13" s="22">
        <v>123.223</v>
      </c>
      <c r="II13" s="22" t="s">
        <v>34</v>
      </c>
    </row>
    <row r="14" spans="1:243" s="21" customFormat="1" ht="28.5">
      <c r="A14" s="80">
        <v>1.1</v>
      </c>
      <c r="B14" s="81" t="s">
        <v>55</v>
      </c>
      <c r="C14" s="79" t="s">
        <v>38</v>
      </c>
      <c r="D14" s="82">
        <v>26</v>
      </c>
      <c r="E14" s="83" t="s">
        <v>126</v>
      </c>
      <c r="F14" s="84">
        <v>1063.57</v>
      </c>
      <c r="G14" s="23"/>
      <c r="H14" s="23"/>
      <c r="I14" s="35" t="s">
        <v>35</v>
      </c>
      <c r="J14" s="17">
        <f>IF(I14="Less(-)",-1,1)</f>
        <v>1</v>
      </c>
      <c r="K14" s="18" t="s">
        <v>45</v>
      </c>
      <c r="L14" s="18" t="s">
        <v>6</v>
      </c>
      <c r="M14" s="42"/>
      <c r="N14" s="23"/>
      <c r="O14" s="23"/>
      <c r="P14" s="41"/>
      <c r="Q14" s="23"/>
      <c r="R14" s="23"/>
      <c r="S14" s="41"/>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58">
        <f>total_amount_ba($B$2,$D$2,D14,F14,J14,K14,M14)</f>
        <v>27652.82</v>
      </c>
      <c r="BB14" s="64">
        <f>BA14+SUM(N14:AZ14)</f>
        <v>27652.82</v>
      </c>
      <c r="BC14" s="40" t="str">
        <f>SpellNumber(L14,BB14)</f>
        <v>INR  Twenty Seven Thousand Six Hundred &amp; Fifty Two  and Paise Eighty Two Only</v>
      </c>
      <c r="IE14" s="22">
        <v>1.02</v>
      </c>
      <c r="IF14" s="22" t="s">
        <v>37</v>
      </c>
      <c r="IG14" s="22" t="s">
        <v>38</v>
      </c>
      <c r="IH14" s="22">
        <v>213</v>
      </c>
      <c r="II14" s="22" t="s">
        <v>34</v>
      </c>
    </row>
    <row r="15" spans="1:243" s="21" customFormat="1" ht="78.75">
      <c r="A15" s="80">
        <v>2</v>
      </c>
      <c r="B15" s="81" t="s">
        <v>56</v>
      </c>
      <c r="C15" s="79" t="s">
        <v>39</v>
      </c>
      <c r="D15" s="34"/>
      <c r="E15" s="15"/>
      <c r="F15" s="35"/>
      <c r="G15" s="16"/>
      <c r="H15" s="16"/>
      <c r="I15" s="35"/>
      <c r="J15" s="17"/>
      <c r="K15" s="18"/>
      <c r="L15" s="18"/>
      <c r="M15" s="19"/>
      <c r="N15" s="20"/>
      <c r="O15" s="20"/>
      <c r="P15" s="36"/>
      <c r="Q15" s="20"/>
      <c r="R15" s="20"/>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2">
        <v>2</v>
      </c>
      <c r="IF15" s="22" t="s">
        <v>32</v>
      </c>
      <c r="IG15" s="22" t="s">
        <v>39</v>
      </c>
      <c r="IH15" s="22">
        <v>10</v>
      </c>
      <c r="II15" s="22" t="s">
        <v>34</v>
      </c>
    </row>
    <row r="16" spans="1:243" s="21" customFormat="1" ht="28.5">
      <c r="A16" s="80">
        <v>2.1</v>
      </c>
      <c r="B16" s="81" t="s">
        <v>57</v>
      </c>
      <c r="C16" s="79" t="s">
        <v>41</v>
      </c>
      <c r="D16" s="82">
        <v>90</v>
      </c>
      <c r="E16" s="83" t="s">
        <v>127</v>
      </c>
      <c r="F16" s="84">
        <v>47.35</v>
      </c>
      <c r="G16" s="23"/>
      <c r="H16" s="23"/>
      <c r="I16" s="35" t="s">
        <v>35</v>
      </c>
      <c r="J16" s="17">
        <f aca="true" t="shared" si="0" ref="J15:J23">IF(I16="Less(-)",-1,1)</f>
        <v>1</v>
      </c>
      <c r="K16" s="18" t="s">
        <v>45</v>
      </c>
      <c r="L16" s="18" t="s">
        <v>6</v>
      </c>
      <c r="M16" s="42"/>
      <c r="N16" s="23"/>
      <c r="O16" s="23"/>
      <c r="P16" s="41"/>
      <c r="Q16" s="23"/>
      <c r="R16" s="23"/>
      <c r="S16" s="41"/>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58">
        <f aca="true" t="shared" si="1" ref="BA15:BA23">total_amount_ba($B$2,$D$2,D16,F16,J16,K16,M16)</f>
        <v>4261.5</v>
      </c>
      <c r="BB16" s="64">
        <f aca="true" t="shared" si="2" ref="BB15:BB25">BA16+SUM(N16:AZ16)</f>
        <v>4261.5</v>
      </c>
      <c r="BC16" s="40" t="str">
        <f aca="true" t="shared" si="3" ref="BC16:BC25">SpellNumber(L16,BB16)</f>
        <v>INR  Four Thousand Two Hundred &amp; Sixty One  and Paise Fifty Only</v>
      </c>
      <c r="IE16" s="22">
        <v>3</v>
      </c>
      <c r="IF16" s="22" t="s">
        <v>40</v>
      </c>
      <c r="IG16" s="22" t="s">
        <v>41</v>
      </c>
      <c r="IH16" s="22">
        <v>10</v>
      </c>
      <c r="II16" s="22" t="s">
        <v>34</v>
      </c>
    </row>
    <row r="17" spans="1:243" s="21" customFormat="1" ht="15.75">
      <c r="A17" s="80">
        <v>2.2</v>
      </c>
      <c r="B17" s="81" t="s">
        <v>58</v>
      </c>
      <c r="C17" s="79" t="s">
        <v>42</v>
      </c>
      <c r="D17" s="82">
        <v>350</v>
      </c>
      <c r="E17" s="83" t="s">
        <v>127</v>
      </c>
      <c r="F17" s="84">
        <v>65.76</v>
      </c>
      <c r="G17" s="23"/>
      <c r="H17" s="23"/>
      <c r="I17" s="35" t="s">
        <v>35</v>
      </c>
      <c r="J17" s="17">
        <f t="shared" si="0"/>
        <v>1</v>
      </c>
      <c r="K17" s="18" t="s">
        <v>45</v>
      </c>
      <c r="L17" s="18" t="s">
        <v>6</v>
      </c>
      <c r="M17" s="42"/>
      <c r="N17" s="23"/>
      <c r="O17" s="23"/>
      <c r="P17" s="41"/>
      <c r="Q17" s="23"/>
      <c r="R17" s="23"/>
      <c r="S17" s="41"/>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58">
        <f t="shared" si="1"/>
        <v>23016</v>
      </c>
      <c r="BB17" s="64">
        <f t="shared" si="2"/>
        <v>23016</v>
      </c>
      <c r="BC17" s="40" t="str">
        <f t="shared" si="3"/>
        <v>INR  Twenty Three Thousand  &amp;Sixteen  Only</v>
      </c>
      <c r="IE17" s="22">
        <v>1.01</v>
      </c>
      <c r="IF17" s="22" t="s">
        <v>36</v>
      </c>
      <c r="IG17" s="22" t="s">
        <v>33</v>
      </c>
      <c r="IH17" s="22">
        <v>123.223</v>
      </c>
      <c r="II17" s="22" t="s">
        <v>34</v>
      </c>
    </row>
    <row r="18" spans="1:243" s="21" customFormat="1" ht="28.5">
      <c r="A18" s="80">
        <v>2.3</v>
      </c>
      <c r="B18" s="81" t="s">
        <v>59</v>
      </c>
      <c r="C18" s="79" t="s">
        <v>132</v>
      </c>
      <c r="D18" s="82">
        <v>100</v>
      </c>
      <c r="E18" s="83" t="s">
        <v>127</v>
      </c>
      <c r="F18" s="84">
        <v>102.59</v>
      </c>
      <c r="G18" s="23"/>
      <c r="H18" s="23"/>
      <c r="I18" s="35" t="s">
        <v>35</v>
      </c>
      <c r="J18" s="17">
        <f t="shared" si="0"/>
        <v>1</v>
      </c>
      <c r="K18" s="18" t="s">
        <v>45</v>
      </c>
      <c r="L18" s="18" t="s">
        <v>6</v>
      </c>
      <c r="M18" s="42"/>
      <c r="N18" s="23"/>
      <c r="O18" s="23"/>
      <c r="P18" s="41"/>
      <c r="Q18" s="23"/>
      <c r="R18" s="23"/>
      <c r="S18" s="41"/>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43"/>
      <c r="AV18" s="37"/>
      <c r="AW18" s="37"/>
      <c r="AX18" s="37"/>
      <c r="AY18" s="37"/>
      <c r="AZ18" s="37"/>
      <c r="BA18" s="58">
        <f t="shared" si="1"/>
        <v>10259</v>
      </c>
      <c r="BB18" s="64">
        <f t="shared" si="2"/>
        <v>10259</v>
      </c>
      <c r="BC18" s="40" t="str">
        <f t="shared" si="3"/>
        <v>INR  Ten Thousand Two Hundred &amp; Fifty Nine  Only</v>
      </c>
      <c r="IE18" s="22">
        <v>1.02</v>
      </c>
      <c r="IF18" s="22" t="s">
        <v>37</v>
      </c>
      <c r="IG18" s="22" t="s">
        <v>38</v>
      </c>
      <c r="IH18" s="22">
        <v>213</v>
      </c>
      <c r="II18" s="22" t="s">
        <v>34</v>
      </c>
    </row>
    <row r="19" spans="1:243" s="21" customFormat="1" ht="28.5">
      <c r="A19" s="80">
        <v>2.4</v>
      </c>
      <c r="B19" s="81" t="s">
        <v>60</v>
      </c>
      <c r="C19" s="79" t="s">
        <v>133</v>
      </c>
      <c r="D19" s="82">
        <v>15</v>
      </c>
      <c r="E19" s="83" t="s">
        <v>128</v>
      </c>
      <c r="F19" s="84">
        <v>390.18</v>
      </c>
      <c r="G19" s="23"/>
      <c r="H19" s="23"/>
      <c r="I19" s="35" t="s">
        <v>35</v>
      </c>
      <c r="J19" s="17">
        <f t="shared" si="0"/>
        <v>1</v>
      </c>
      <c r="K19" s="18" t="s">
        <v>45</v>
      </c>
      <c r="L19" s="18" t="s">
        <v>6</v>
      </c>
      <c r="M19" s="42"/>
      <c r="N19" s="23"/>
      <c r="O19" s="23"/>
      <c r="P19" s="41"/>
      <c r="Q19" s="23"/>
      <c r="R19" s="23"/>
      <c r="S19" s="41"/>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58">
        <f t="shared" si="1"/>
        <v>5852.7</v>
      </c>
      <c r="BB19" s="64">
        <f t="shared" si="2"/>
        <v>5852.7</v>
      </c>
      <c r="BC19" s="40" t="str">
        <f t="shared" si="3"/>
        <v>INR  Five Thousand Eight Hundred &amp; Fifty Two  and Paise Seventy Only</v>
      </c>
      <c r="IE19" s="22">
        <v>2</v>
      </c>
      <c r="IF19" s="22" t="s">
        <v>32</v>
      </c>
      <c r="IG19" s="22" t="s">
        <v>39</v>
      </c>
      <c r="IH19" s="22">
        <v>10</v>
      </c>
      <c r="II19" s="22" t="s">
        <v>34</v>
      </c>
    </row>
    <row r="20" spans="1:243" s="21" customFormat="1" ht="28.5">
      <c r="A20" s="80">
        <v>2.5</v>
      </c>
      <c r="B20" s="81" t="s">
        <v>61</v>
      </c>
      <c r="C20" s="79" t="s">
        <v>134</v>
      </c>
      <c r="D20" s="82">
        <v>30</v>
      </c>
      <c r="E20" s="83" t="s">
        <v>128</v>
      </c>
      <c r="F20" s="84">
        <v>596.23</v>
      </c>
      <c r="G20" s="23"/>
      <c r="H20" s="23"/>
      <c r="I20" s="35" t="s">
        <v>35</v>
      </c>
      <c r="J20" s="17">
        <f t="shared" si="0"/>
        <v>1</v>
      </c>
      <c r="K20" s="18" t="s">
        <v>45</v>
      </c>
      <c r="L20" s="18" t="s">
        <v>6</v>
      </c>
      <c r="M20" s="42"/>
      <c r="N20" s="23"/>
      <c r="O20" s="23"/>
      <c r="P20" s="41"/>
      <c r="Q20" s="23"/>
      <c r="R20" s="23"/>
      <c r="S20" s="41"/>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58">
        <f t="shared" si="1"/>
        <v>17886.9</v>
      </c>
      <c r="BB20" s="64">
        <f t="shared" si="2"/>
        <v>17886.9</v>
      </c>
      <c r="BC20" s="40" t="str">
        <f t="shared" si="3"/>
        <v>INR  Seventeen Thousand Eight Hundred &amp; Eighty Six  and Paise Ninety Only</v>
      </c>
      <c r="IE20" s="22">
        <v>3</v>
      </c>
      <c r="IF20" s="22" t="s">
        <v>40</v>
      </c>
      <c r="IG20" s="22" t="s">
        <v>41</v>
      </c>
      <c r="IH20" s="22">
        <v>10</v>
      </c>
      <c r="II20" s="22" t="s">
        <v>34</v>
      </c>
    </row>
    <row r="21" spans="1:243" s="21" customFormat="1" ht="78.75">
      <c r="A21" s="80">
        <v>3</v>
      </c>
      <c r="B21" s="81" t="s">
        <v>62</v>
      </c>
      <c r="C21" s="79" t="s">
        <v>135</v>
      </c>
      <c r="D21" s="34"/>
      <c r="E21" s="15"/>
      <c r="F21" s="35"/>
      <c r="G21" s="16"/>
      <c r="H21" s="16"/>
      <c r="I21" s="35"/>
      <c r="J21" s="17"/>
      <c r="K21" s="18"/>
      <c r="L21" s="18"/>
      <c r="M21" s="19"/>
      <c r="N21" s="20"/>
      <c r="O21" s="20"/>
      <c r="P21" s="36"/>
      <c r="Q21" s="20"/>
      <c r="R21" s="20"/>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8"/>
      <c r="BB21" s="39"/>
      <c r="BC21" s="40"/>
      <c r="IE21" s="22">
        <v>1.01</v>
      </c>
      <c r="IF21" s="22" t="s">
        <v>36</v>
      </c>
      <c r="IG21" s="22" t="s">
        <v>33</v>
      </c>
      <c r="IH21" s="22">
        <v>123.223</v>
      </c>
      <c r="II21" s="22" t="s">
        <v>34</v>
      </c>
    </row>
    <row r="22" spans="1:243" s="21" customFormat="1" ht="28.5">
      <c r="A22" s="80">
        <v>3.1</v>
      </c>
      <c r="B22" s="81" t="s">
        <v>63</v>
      </c>
      <c r="C22" s="79" t="s">
        <v>136</v>
      </c>
      <c r="D22" s="82">
        <v>16</v>
      </c>
      <c r="E22" s="83" t="s">
        <v>129</v>
      </c>
      <c r="F22" s="84">
        <v>234.11</v>
      </c>
      <c r="G22" s="23"/>
      <c r="H22" s="23"/>
      <c r="I22" s="35" t="s">
        <v>35</v>
      </c>
      <c r="J22" s="17">
        <f t="shared" si="0"/>
        <v>1</v>
      </c>
      <c r="K22" s="18" t="s">
        <v>45</v>
      </c>
      <c r="L22" s="18" t="s">
        <v>6</v>
      </c>
      <c r="M22" s="42"/>
      <c r="N22" s="23"/>
      <c r="O22" s="23"/>
      <c r="P22" s="41"/>
      <c r="Q22" s="23"/>
      <c r="R22" s="23"/>
      <c r="S22" s="41"/>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58">
        <f t="shared" si="1"/>
        <v>3745.76</v>
      </c>
      <c r="BB22" s="64">
        <f t="shared" si="2"/>
        <v>3745.76</v>
      </c>
      <c r="BC22" s="40" t="str">
        <f t="shared" si="3"/>
        <v>INR  Three Thousand Seven Hundred &amp; Forty Five  and Paise Seventy Six Only</v>
      </c>
      <c r="IE22" s="22">
        <v>1.02</v>
      </c>
      <c r="IF22" s="22" t="s">
        <v>37</v>
      </c>
      <c r="IG22" s="22" t="s">
        <v>38</v>
      </c>
      <c r="IH22" s="22">
        <v>213</v>
      </c>
      <c r="II22" s="22" t="s">
        <v>34</v>
      </c>
    </row>
    <row r="23" spans="1:243" s="21" customFormat="1" ht="78.75">
      <c r="A23" s="80">
        <v>4</v>
      </c>
      <c r="B23" s="81" t="s">
        <v>64</v>
      </c>
      <c r="C23" s="79" t="s">
        <v>137</v>
      </c>
      <c r="D23" s="34"/>
      <c r="E23" s="15"/>
      <c r="F23" s="35"/>
      <c r="G23" s="16"/>
      <c r="H23" s="16"/>
      <c r="I23" s="35"/>
      <c r="J23" s="17"/>
      <c r="K23" s="18"/>
      <c r="L23" s="18"/>
      <c r="M23" s="19"/>
      <c r="N23" s="20"/>
      <c r="O23" s="20"/>
      <c r="P23" s="36"/>
      <c r="Q23" s="20"/>
      <c r="R23" s="20"/>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8"/>
      <c r="BB23" s="39"/>
      <c r="BC23" s="40"/>
      <c r="IE23" s="22">
        <v>2</v>
      </c>
      <c r="IF23" s="22" t="s">
        <v>32</v>
      </c>
      <c r="IG23" s="22" t="s">
        <v>39</v>
      </c>
      <c r="IH23" s="22">
        <v>10</v>
      </c>
      <c r="II23" s="22" t="s">
        <v>34</v>
      </c>
    </row>
    <row r="24" spans="1:243" s="21" customFormat="1" ht="28.5">
      <c r="A24" s="80">
        <v>4.1</v>
      </c>
      <c r="B24" s="81" t="s">
        <v>65</v>
      </c>
      <c r="C24" s="79" t="s">
        <v>138</v>
      </c>
      <c r="D24" s="82">
        <v>10</v>
      </c>
      <c r="E24" s="83" t="s">
        <v>129</v>
      </c>
      <c r="F24" s="84">
        <v>74.53</v>
      </c>
      <c r="G24" s="23"/>
      <c r="H24" s="23"/>
      <c r="I24" s="35" t="s">
        <v>35</v>
      </c>
      <c r="J24" s="17">
        <f>IF(I24="Less(-)",-1,1)</f>
        <v>1</v>
      </c>
      <c r="K24" s="18" t="s">
        <v>45</v>
      </c>
      <c r="L24" s="18" t="s">
        <v>6</v>
      </c>
      <c r="M24" s="42"/>
      <c r="N24" s="23"/>
      <c r="O24" s="23"/>
      <c r="P24" s="41"/>
      <c r="Q24" s="23"/>
      <c r="R24" s="23"/>
      <c r="S24" s="41"/>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58">
        <f>total_amount_ba($B$2,$D$2,D24,F24,J24,K24,M24)</f>
        <v>745.3</v>
      </c>
      <c r="BB24" s="64">
        <f t="shared" si="2"/>
        <v>745.3</v>
      </c>
      <c r="BC24" s="40" t="str">
        <f t="shared" si="3"/>
        <v>INR  Seven Hundred &amp; Forty Five  and Paise Thirty Only</v>
      </c>
      <c r="IE24" s="22">
        <v>1.01</v>
      </c>
      <c r="IF24" s="22" t="s">
        <v>36</v>
      </c>
      <c r="IG24" s="22" t="s">
        <v>33</v>
      </c>
      <c r="IH24" s="22">
        <v>123.223</v>
      </c>
      <c r="II24" s="22" t="s">
        <v>34</v>
      </c>
    </row>
    <row r="25" spans="1:243" s="21" customFormat="1" ht="28.5">
      <c r="A25" s="80">
        <v>4.2</v>
      </c>
      <c r="B25" s="81" t="s">
        <v>66</v>
      </c>
      <c r="C25" s="79" t="s">
        <v>139</v>
      </c>
      <c r="D25" s="82">
        <v>10</v>
      </c>
      <c r="E25" s="83" t="s">
        <v>129</v>
      </c>
      <c r="F25" s="84">
        <v>97.33</v>
      </c>
      <c r="G25" s="23"/>
      <c r="H25" s="23"/>
      <c r="I25" s="35" t="s">
        <v>35</v>
      </c>
      <c r="J25" s="17">
        <f>IF(I25="Less(-)",-1,1)</f>
        <v>1</v>
      </c>
      <c r="K25" s="18" t="s">
        <v>45</v>
      </c>
      <c r="L25" s="18" t="s">
        <v>6</v>
      </c>
      <c r="M25" s="42"/>
      <c r="N25" s="23"/>
      <c r="O25" s="23"/>
      <c r="P25" s="41"/>
      <c r="Q25" s="23"/>
      <c r="R25" s="23"/>
      <c r="S25" s="41"/>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58">
        <f>total_amount_ba($B$2,$D$2,D25,F25,J25,K25,M25)</f>
        <v>973.3</v>
      </c>
      <c r="BB25" s="64">
        <f t="shared" si="2"/>
        <v>973.3</v>
      </c>
      <c r="BC25" s="40" t="str">
        <f t="shared" si="3"/>
        <v>INR  Nine Hundred &amp; Seventy Three  and Paise Thirty Only</v>
      </c>
      <c r="IE25" s="22">
        <v>1.02</v>
      </c>
      <c r="IF25" s="22" t="s">
        <v>37</v>
      </c>
      <c r="IG25" s="22" t="s">
        <v>38</v>
      </c>
      <c r="IH25" s="22">
        <v>213</v>
      </c>
      <c r="II25" s="22" t="s">
        <v>34</v>
      </c>
    </row>
    <row r="26" spans="1:243" s="21" customFormat="1" ht="236.25">
      <c r="A26" s="80">
        <v>5</v>
      </c>
      <c r="B26" s="81" t="s">
        <v>67</v>
      </c>
      <c r="C26" s="79" t="s">
        <v>140</v>
      </c>
      <c r="D26" s="85">
        <v>25</v>
      </c>
      <c r="E26" s="80" t="s">
        <v>129</v>
      </c>
      <c r="F26" s="84">
        <v>3946.51</v>
      </c>
      <c r="G26" s="23"/>
      <c r="H26" s="23"/>
      <c r="I26" s="35" t="s">
        <v>35</v>
      </c>
      <c r="J26" s="17">
        <f>IF(I26="Less(-)",-1,1)</f>
        <v>1</v>
      </c>
      <c r="K26" s="18" t="s">
        <v>45</v>
      </c>
      <c r="L26" s="18" t="s">
        <v>6</v>
      </c>
      <c r="M26" s="42"/>
      <c r="N26" s="23"/>
      <c r="O26" s="23"/>
      <c r="P26" s="41"/>
      <c r="Q26" s="23"/>
      <c r="R26" s="23"/>
      <c r="S26" s="41"/>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58">
        <f>total_amount_ba($B$2,$D$2,D26,F26,J26,K26,M26)</f>
        <v>98662.75</v>
      </c>
      <c r="BB26" s="64">
        <f>BA26+SUM(N26:AZ26)</f>
        <v>98662.75</v>
      </c>
      <c r="BC26" s="40" t="str">
        <f>SpellNumber(L26,BB26)</f>
        <v>INR  Ninety Eight Thousand Six Hundred &amp; Sixty Two  and Paise Seventy Five Only</v>
      </c>
      <c r="IE26" s="22">
        <v>2</v>
      </c>
      <c r="IF26" s="22" t="s">
        <v>32</v>
      </c>
      <c r="IG26" s="22" t="s">
        <v>39</v>
      </c>
      <c r="IH26" s="22">
        <v>10</v>
      </c>
      <c r="II26" s="22" t="s">
        <v>34</v>
      </c>
    </row>
    <row r="27" spans="1:243" s="21" customFormat="1" ht="47.25">
      <c r="A27" s="83">
        <v>6</v>
      </c>
      <c r="B27" s="81" t="s">
        <v>68</v>
      </c>
      <c r="C27" s="79" t="s">
        <v>141</v>
      </c>
      <c r="D27" s="34"/>
      <c r="E27" s="15"/>
      <c r="F27" s="35"/>
      <c r="G27" s="16"/>
      <c r="H27" s="16"/>
      <c r="I27" s="35"/>
      <c r="J27" s="17"/>
      <c r="K27" s="18"/>
      <c r="L27" s="18"/>
      <c r="M27" s="19"/>
      <c r="N27" s="20"/>
      <c r="O27" s="20"/>
      <c r="P27" s="36"/>
      <c r="Q27" s="20"/>
      <c r="R27" s="20"/>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8"/>
      <c r="BB27" s="39"/>
      <c r="BC27" s="40"/>
      <c r="IE27" s="22">
        <v>3</v>
      </c>
      <c r="IF27" s="22" t="s">
        <v>40</v>
      </c>
      <c r="IG27" s="22" t="s">
        <v>41</v>
      </c>
      <c r="IH27" s="22">
        <v>10</v>
      </c>
      <c r="II27" s="22" t="s">
        <v>34</v>
      </c>
    </row>
    <row r="28" spans="1:243" s="21" customFormat="1" ht="28.5">
      <c r="A28" s="83">
        <v>6.1</v>
      </c>
      <c r="B28" s="81" t="s">
        <v>69</v>
      </c>
      <c r="C28" s="79" t="s">
        <v>142</v>
      </c>
      <c r="D28" s="85">
        <v>10</v>
      </c>
      <c r="E28" s="82" t="s">
        <v>129</v>
      </c>
      <c r="F28" s="84">
        <v>42.96</v>
      </c>
      <c r="G28" s="23"/>
      <c r="H28" s="23"/>
      <c r="I28" s="35" t="s">
        <v>35</v>
      </c>
      <c r="J28" s="17">
        <f>IF(I28="Less(-)",-1,1)</f>
        <v>1</v>
      </c>
      <c r="K28" s="18" t="s">
        <v>45</v>
      </c>
      <c r="L28" s="18" t="s">
        <v>6</v>
      </c>
      <c r="M28" s="42"/>
      <c r="N28" s="23"/>
      <c r="O28" s="23"/>
      <c r="P28" s="41"/>
      <c r="Q28" s="23"/>
      <c r="R28" s="23"/>
      <c r="S28" s="41"/>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58">
        <f>total_amount_ba($B$2,$D$2,D28,F28,J28,K28,M28)</f>
        <v>429.6</v>
      </c>
      <c r="BB28" s="64">
        <f>BA28+SUM(N28:AZ28)</f>
        <v>429.6</v>
      </c>
      <c r="BC28" s="40" t="str">
        <f>SpellNumber(L28,BB28)</f>
        <v>INR  Four Hundred &amp; Twenty Nine  and Paise Sixty Only</v>
      </c>
      <c r="IE28" s="22">
        <v>1.01</v>
      </c>
      <c r="IF28" s="22" t="s">
        <v>36</v>
      </c>
      <c r="IG28" s="22" t="s">
        <v>33</v>
      </c>
      <c r="IH28" s="22">
        <v>123.223</v>
      </c>
      <c r="II28" s="22" t="s">
        <v>34</v>
      </c>
    </row>
    <row r="29" spans="1:243" s="21" customFormat="1" ht="28.5">
      <c r="A29" s="83">
        <v>6.2</v>
      </c>
      <c r="B29" s="81" t="s">
        <v>70</v>
      </c>
      <c r="C29" s="79" t="s">
        <v>143</v>
      </c>
      <c r="D29" s="85">
        <v>10</v>
      </c>
      <c r="E29" s="82" t="s">
        <v>129</v>
      </c>
      <c r="F29" s="84">
        <v>57.87</v>
      </c>
      <c r="G29" s="23"/>
      <c r="H29" s="23"/>
      <c r="I29" s="35" t="s">
        <v>35</v>
      </c>
      <c r="J29" s="17">
        <f>IF(I29="Less(-)",-1,1)</f>
        <v>1</v>
      </c>
      <c r="K29" s="18" t="s">
        <v>45</v>
      </c>
      <c r="L29" s="18" t="s">
        <v>6</v>
      </c>
      <c r="M29" s="42"/>
      <c r="N29" s="23"/>
      <c r="O29" s="23"/>
      <c r="P29" s="41"/>
      <c r="Q29" s="23"/>
      <c r="R29" s="23"/>
      <c r="S29" s="41"/>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43"/>
      <c r="AV29" s="37"/>
      <c r="AW29" s="37"/>
      <c r="AX29" s="37"/>
      <c r="AY29" s="37"/>
      <c r="AZ29" s="37"/>
      <c r="BA29" s="58">
        <f>total_amount_ba($B$2,$D$2,D29,F29,J29,K29,M29)</f>
        <v>578.7</v>
      </c>
      <c r="BB29" s="64">
        <f>BA29+SUM(N29:AZ29)</f>
        <v>578.7</v>
      </c>
      <c r="BC29" s="40" t="str">
        <f>SpellNumber(L29,BB29)</f>
        <v>INR  Five Hundred &amp; Seventy Eight  and Paise Seventy Only</v>
      </c>
      <c r="IE29" s="22">
        <v>1.02</v>
      </c>
      <c r="IF29" s="22" t="s">
        <v>37</v>
      </c>
      <c r="IG29" s="22" t="s">
        <v>38</v>
      </c>
      <c r="IH29" s="22">
        <v>213</v>
      </c>
      <c r="II29" s="22" t="s">
        <v>34</v>
      </c>
    </row>
    <row r="30" spans="1:243" s="21" customFormat="1" ht="63">
      <c r="A30" s="83">
        <v>7</v>
      </c>
      <c r="B30" s="81" t="s">
        <v>71</v>
      </c>
      <c r="C30" s="79" t="s">
        <v>144</v>
      </c>
      <c r="D30" s="85">
        <v>10</v>
      </c>
      <c r="E30" s="82" t="s">
        <v>129</v>
      </c>
      <c r="F30" s="84">
        <v>2791.76</v>
      </c>
      <c r="G30" s="23"/>
      <c r="H30" s="23"/>
      <c r="I30" s="35" t="s">
        <v>35</v>
      </c>
      <c r="J30" s="17">
        <f>IF(I30="Less(-)",-1,1)</f>
        <v>1</v>
      </c>
      <c r="K30" s="18" t="s">
        <v>45</v>
      </c>
      <c r="L30" s="18" t="s">
        <v>6</v>
      </c>
      <c r="M30" s="42"/>
      <c r="N30" s="23"/>
      <c r="O30" s="23"/>
      <c r="P30" s="41"/>
      <c r="Q30" s="23"/>
      <c r="R30" s="23"/>
      <c r="S30" s="41"/>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58">
        <f>total_amount_ba($B$2,$D$2,D30,F30,J30,K30,M30)</f>
        <v>27917.6</v>
      </c>
      <c r="BB30" s="64">
        <f>BA30+SUM(N30:AZ30)</f>
        <v>27917.6</v>
      </c>
      <c r="BC30" s="40" t="str">
        <f>SpellNumber(L30,BB30)</f>
        <v>INR  Twenty Seven Thousand Nine Hundred &amp; Seventeen  and Paise Sixty Only</v>
      </c>
      <c r="IE30" s="22">
        <v>2</v>
      </c>
      <c r="IF30" s="22" t="s">
        <v>32</v>
      </c>
      <c r="IG30" s="22" t="s">
        <v>39</v>
      </c>
      <c r="IH30" s="22">
        <v>10</v>
      </c>
      <c r="II30" s="22" t="s">
        <v>34</v>
      </c>
    </row>
    <row r="31" spans="1:243" s="21" customFormat="1" ht="63">
      <c r="A31" s="80">
        <v>8</v>
      </c>
      <c r="B31" s="81" t="s">
        <v>72</v>
      </c>
      <c r="C31" s="79" t="s">
        <v>145</v>
      </c>
      <c r="D31" s="82">
        <v>15</v>
      </c>
      <c r="E31" s="83" t="s">
        <v>129</v>
      </c>
      <c r="F31" s="84">
        <v>28.06</v>
      </c>
      <c r="G31" s="23"/>
      <c r="H31" s="23"/>
      <c r="I31" s="35" t="s">
        <v>35</v>
      </c>
      <c r="J31" s="17">
        <f>IF(I31="Less(-)",-1,1)</f>
        <v>1</v>
      </c>
      <c r="K31" s="18" t="s">
        <v>45</v>
      </c>
      <c r="L31" s="18" t="s">
        <v>6</v>
      </c>
      <c r="M31" s="42"/>
      <c r="N31" s="23"/>
      <c r="O31" s="23"/>
      <c r="P31" s="41"/>
      <c r="Q31" s="23"/>
      <c r="R31" s="23"/>
      <c r="S31" s="41"/>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58">
        <f>total_amount_ba($B$2,$D$2,D31,F31,J31,K31,M31)</f>
        <v>420.9</v>
      </c>
      <c r="BB31" s="64">
        <f>BA31+SUM(N31:AZ31)</f>
        <v>420.9</v>
      </c>
      <c r="BC31" s="40" t="str">
        <f>SpellNumber(L31,BB31)</f>
        <v>INR  Four Hundred &amp; Twenty  and Paise Ninety Only</v>
      </c>
      <c r="IE31" s="22">
        <v>3</v>
      </c>
      <c r="IF31" s="22" t="s">
        <v>40</v>
      </c>
      <c r="IG31" s="22" t="s">
        <v>41</v>
      </c>
      <c r="IH31" s="22">
        <v>10</v>
      </c>
      <c r="II31" s="22" t="s">
        <v>34</v>
      </c>
    </row>
    <row r="32" spans="1:243" s="21" customFormat="1" ht="141.75">
      <c r="A32" s="80">
        <v>9</v>
      </c>
      <c r="B32" s="81" t="s">
        <v>73</v>
      </c>
      <c r="C32" s="79" t="s">
        <v>146</v>
      </c>
      <c r="D32" s="34"/>
      <c r="E32" s="15"/>
      <c r="F32" s="35"/>
      <c r="G32" s="16"/>
      <c r="H32" s="16"/>
      <c r="I32" s="35"/>
      <c r="J32" s="17"/>
      <c r="K32" s="18"/>
      <c r="L32" s="18"/>
      <c r="M32" s="19"/>
      <c r="N32" s="20"/>
      <c r="O32" s="20"/>
      <c r="P32" s="36"/>
      <c r="Q32" s="20"/>
      <c r="R32" s="20"/>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8"/>
      <c r="BB32" s="39"/>
      <c r="BC32" s="40"/>
      <c r="IE32" s="22">
        <v>1.01</v>
      </c>
      <c r="IF32" s="22" t="s">
        <v>36</v>
      </c>
      <c r="IG32" s="22" t="s">
        <v>33</v>
      </c>
      <c r="IH32" s="22">
        <v>123.223</v>
      </c>
      <c r="II32" s="22" t="s">
        <v>34</v>
      </c>
    </row>
    <row r="33" spans="1:243" s="21" customFormat="1" ht="28.5">
      <c r="A33" s="80">
        <v>9.1</v>
      </c>
      <c r="B33" s="81" t="s">
        <v>74</v>
      </c>
      <c r="C33" s="79" t="s">
        <v>147</v>
      </c>
      <c r="D33" s="82">
        <v>1</v>
      </c>
      <c r="E33" s="83" t="s">
        <v>129</v>
      </c>
      <c r="F33" s="84">
        <v>1543.18</v>
      </c>
      <c r="G33" s="23"/>
      <c r="H33" s="23"/>
      <c r="I33" s="35" t="s">
        <v>35</v>
      </c>
      <c r="J33" s="17">
        <f>IF(I33="Less(-)",-1,1)</f>
        <v>1</v>
      </c>
      <c r="K33" s="18" t="s">
        <v>45</v>
      </c>
      <c r="L33" s="18" t="s">
        <v>6</v>
      </c>
      <c r="M33" s="42"/>
      <c r="N33" s="23"/>
      <c r="O33" s="23"/>
      <c r="P33" s="41"/>
      <c r="Q33" s="23"/>
      <c r="R33" s="23"/>
      <c r="S33" s="41"/>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58">
        <f>total_amount_ba($B$2,$D$2,D33,F33,J33,K33,M33)</f>
        <v>1543.18</v>
      </c>
      <c r="BB33" s="64">
        <f>BA33+SUM(N33:AZ33)</f>
        <v>1543.18</v>
      </c>
      <c r="BC33" s="40" t="str">
        <f>SpellNumber(L33,BB33)</f>
        <v>INR  One Thousand Five Hundred &amp; Forty Three  and Paise Eighteen Only</v>
      </c>
      <c r="IE33" s="22">
        <v>1.02</v>
      </c>
      <c r="IF33" s="22" t="s">
        <v>37</v>
      </c>
      <c r="IG33" s="22" t="s">
        <v>38</v>
      </c>
      <c r="IH33" s="22">
        <v>213</v>
      </c>
      <c r="II33" s="22" t="s">
        <v>34</v>
      </c>
    </row>
    <row r="34" spans="1:243" s="21" customFormat="1" ht="141.75">
      <c r="A34" s="80">
        <v>10</v>
      </c>
      <c r="B34" s="81" t="s">
        <v>75</v>
      </c>
      <c r="C34" s="79" t="s">
        <v>148</v>
      </c>
      <c r="D34" s="34"/>
      <c r="E34" s="15"/>
      <c r="F34" s="35"/>
      <c r="G34" s="16"/>
      <c r="H34" s="16"/>
      <c r="I34" s="35"/>
      <c r="J34" s="17"/>
      <c r="K34" s="18"/>
      <c r="L34" s="18"/>
      <c r="M34" s="19"/>
      <c r="N34" s="20"/>
      <c r="O34" s="20"/>
      <c r="P34" s="36"/>
      <c r="Q34" s="20"/>
      <c r="R34" s="20"/>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8"/>
      <c r="BB34" s="39"/>
      <c r="BC34" s="40"/>
      <c r="IE34" s="22">
        <v>2</v>
      </c>
      <c r="IF34" s="22" t="s">
        <v>32</v>
      </c>
      <c r="IG34" s="22" t="s">
        <v>39</v>
      </c>
      <c r="IH34" s="22">
        <v>10</v>
      </c>
      <c r="II34" s="22" t="s">
        <v>34</v>
      </c>
    </row>
    <row r="35" spans="1:243" s="21" customFormat="1" ht="28.5">
      <c r="A35" s="80">
        <v>10.1</v>
      </c>
      <c r="B35" s="81" t="s">
        <v>76</v>
      </c>
      <c r="C35" s="79" t="s">
        <v>149</v>
      </c>
      <c r="D35" s="82">
        <v>1</v>
      </c>
      <c r="E35" s="83" t="s">
        <v>129</v>
      </c>
      <c r="F35" s="84">
        <v>4034.2</v>
      </c>
      <c r="G35" s="23"/>
      <c r="H35" s="23"/>
      <c r="I35" s="35" t="s">
        <v>35</v>
      </c>
      <c r="J35" s="17">
        <f>IF(I35="Less(-)",-1,1)</f>
        <v>1</v>
      </c>
      <c r="K35" s="18" t="s">
        <v>45</v>
      </c>
      <c r="L35" s="18" t="s">
        <v>6</v>
      </c>
      <c r="M35" s="42"/>
      <c r="N35" s="23"/>
      <c r="O35" s="23"/>
      <c r="P35" s="41"/>
      <c r="Q35" s="23"/>
      <c r="R35" s="23"/>
      <c r="S35" s="41"/>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58">
        <f>total_amount_ba($B$2,$D$2,D35,F35,J35,K35,M35)</f>
        <v>4034.2</v>
      </c>
      <c r="BB35" s="64">
        <f aca="true" t="shared" si="4" ref="BB35:BB43">BA35+SUM(N35:AZ35)</f>
        <v>4034.2</v>
      </c>
      <c r="BC35" s="40" t="str">
        <f>SpellNumber(L35,BB35)</f>
        <v>INR  Four Thousand  &amp;Thirty Four  and Paise Twenty Only</v>
      </c>
      <c r="IE35" s="22">
        <v>1.01</v>
      </c>
      <c r="IF35" s="22" t="s">
        <v>36</v>
      </c>
      <c r="IG35" s="22" t="s">
        <v>33</v>
      </c>
      <c r="IH35" s="22">
        <v>123.223</v>
      </c>
      <c r="II35" s="22" t="s">
        <v>34</v>
      </c>
    </row>
    <row r="36" spans="1:243" s="21" customFormat="1" ht="110.25">
      <c r="A36" s="80">
        <v>11</v>
      </c>
      <c r="B36" s="81" t="s">
        <v>77</v>
      </c>
      <c r="C36" s="79" t="s">
        <v>150</v>
      </c>
      <c r="D36" s="34"/>
      <c r="E36" s="15"/>
      <c r="F36" s="35"/>
      <c r="G36" s="16"/>
      <c r="H36" s="16"/>
      <c r="I36" s="35"/>
      <c r="J36" s="17"/>
      <c r="K36" s="18"/>
      <c r="L36" s="18"/>
      <c r="M36" s="19"/>
      <c r="N36" s="20"/>
      <c r="O36" s="20"/>
      <c r="P36" s="36"/>
      <c r="Q36" s="20"/>
      <c r="R36" s="20"/>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8"/>
      <c r="BB36" s="39"/>
      <c r="BC36" s="40"/>
      <c r="IE36" s="22">
        <v>1.02</v>
      </c>
      <c r="IF36" s="22" t="s">
        <v>37</v>
      </c>
      <c r="IG36" s="22" t="s">
        <v>38</v>
      </c>
      <c r="IH36" s="22">
        <v>213</v>
      </c>
      <c r="II36" s="22" t="s">
        <v>34</v>
      </c>
    </row>
    <row r="37" spans="1:243" s="21" customFormat="1" ht="28.5">
      <c r="A37" s="80">
        <v>11.1</v>
      </c>
      <c r="B37" s="81" t="s">
        <v>78</v>
      </c>
      <c r="C37" s="79" t="s">
        <v>151</v>
      </c>
      <c r="D37" s="82">
        <v>32</v>
      </c>
      <c r="E37" s="83" t="s">
        <v>129</v>
      </c>
      <c r="F37" s="84">
        <v>174.48</v>
      </c>
      <c r="G37" s="23"/>
      <c r="H37" s="23"/>
      <c r="I37" s="35" t="s">
        <v>35</v>
      </c>
      <c r="J37" s="17">
        <f aca="true" t="shared" si="5" ref="J37:J43">IF(I37="Less(-)",-1,1)</f>
        <v>1</v>
      </c>
      <c r="K37" s="18" t="s">
        <v>45</v>
      </c>
      <c r="L37" s="18" t="s">
        <v>6</v>
      </c>
      <c r="M37" s="42"/>
      <c r="N37" s="23"/>
      <c r="O37" s="23"/>
      <c r="P37" s="41"/>
      <c r="Q37" s="23"/>
      <c r="R37" s="23"/>
      <c r="S37" s="41"/>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58">
        <f aca="true" t="shared" si="6" ref="BA37:BA43">total_amount_ba($B$2,$D$2,D37,F37,J37,K37,M37)</f>
        <v>5583.36</v>
      </c>
      <c r="BB37" s="64">
        <f t="shared" si="4"/>
        <v>5583.36</v>
      </c>
      <c r="BC37" s="40" t="str">
        <f>SpellNumber(L37,BB37)</f>
        <v>INR  Five Thousand Five Hundred &amp; Eighty Three  and Paise Thirty Six Only</v>
      </c>
      <c r="IE37" s="22">
        <v>2</v>
      </c>
      <c r="IF37" s="22" t="s">
        <v>32</v>
      </c>
      <c r="IG37" s="22" t="s">
        <v>39</v>
      </c>
      <c r="IH37" s="22">
        <v>10</v>
      </c>
      <c r="II37" s="22" t="s">
        <v>34</v>
      </c>
    </row>
    <row r="38" spans="1:243" s="21" customFormat="1" ht="28.5">
      <c r="A38" s="80">
        <v>11.2</v>
      </c>
      <c r="B38" s="81" t="s">
        <v>79</v>
      </c>
      <c r="C38" s="79" t="s">
        <v>152</v>
      </c>
      <c r="D38" s="82">
        <v>1</v>
      </c>
      <c r="E38" s="83" t="s">
        <v>129</v>
      </c>
      <c r="F38" s="84">
        <v>487.51</v>
      </c>
      <c r="G38" s="23"/>
      <c r="H38" s="23"/>
      <c r="I38" s="35" t="s">
        <v>35</v>
      </c>
      <c r="J38" s="17">
        <f t="shared" si="5"/>
        <v>1</v>
      </c>
      <c r="K38" s="18" t="s">
        <v>45</v>
      </c>
      <c r="L38" s="18" t="s">
        <v>6</v>
      </c>
      <c r="M38" s="42"/>
      <c r="N38" s="23"/>
      <c r="O38" s="23"/>
      <c r="P38" s="41"/>
      <c r="Q38" s="23"/>
      <c r="R38" s="23"/>
      <c r="S38" s="41"/>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58">
        <f t="shared" si="6"/>
        <v>487.51</v>
      </c>
      <c r="BB38" s="64">
        <f t="shared" si="4"/>
        <v>487.51</v>
      </c>
      <c r="BC38" s="40" t="str">
        <f aca="true" t="shared" si="7" ref="BC38:BC43">SpellNumber(L38,BB38)</f>
        <v>INR  Four Hundred &amp; Eighty Seven  and Paise Fifty One Only</v>
      </c>
      <c r="IE38" s="22">
        <v>3</v>
      </c>
      <c r="IF38" s="22" t="s">
        <v>40</v>
      </c>
      <c r="IG38" s="22" t="s">
        <v>41</v>
      </c>
      <c r="IH38" s="22">
        <v>10</v>
      </c>
      <c r="II38" s="22" t="s">
        <v>34</v>
      </c>
    </row>
    <row r="39" spans="1:243" s="21" customFormat="1" ht="110.25">
      <c r="A39" s="80">
        <v>12</v>
      </c>
      <c r="B39" s="81" t="s">
        <v>80</v>
      </c>
      <c r="C39" s="79" t="s">
        <v>153</v>
      </c>
      <c r="D39" s="34"/>
      <c r="E39" s="15"/>
      <c r="F39" s="35"/>
      <c r="G39" s="16"/>
      <c r="H39" s="16"/>
      <c r="I39" s="35"/>
      <c r="J39" s="17"/>
      <c r="K39" s="18"/>
      <c r="L39" s="18"/>
      <c r="M39" s="19"/>
      <c r="N39" s="20"/>
      <c r="O39" s="20"/>
      <c r="P39" s="36"/>
      <c r="Q39" s="20"/>
      <c r="R39" s="20"/>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8"/>
      <c r="BB39" s="39"/>
      <c r="BC39" s="40"/>
      <c r="IE39" s="22">
        <v>1.01</v>
      </c>
      <c r="IF39" s="22" t="s">
        <v>36</v>
      </c>
      <c r="IG39" s="22" t="s">
        <v>33</v>
      </c>
      <c r="IH39" s="22">
        <v>123.223</v>
      </c>
      <c r="II39" s="22" t="s">
        <v>34</v>
      </c>
    </row>
    <row r="40" spans="1:243" s="21" customFormat="1" ht="28.5">
      <c r="A40" s="86">
        <v>12.1</v>
      </c>
      <c r="B40" s="81" t="s">
        <v>81</v>
      </c>
      <c r="C40" s="79" t="s">
        <v>154</v>
      </c>
      <c r="D40" s="85">
        <v>1</v>
      </c>
      <c r="E40" s="80" t="s">
        <v>130</v>
      </c>
      <c r="F40" s="84">
        <v>1277.07</v>
      </c>
      <c r="G40" s="23"/>
      <c r="H40" s="23"/>
      <c r="I40" s="35" t="s">
        <v>35</v>
      </c>
      <c r="J40" s="17">
        <f t="shared" si="5"/>
        <v>1</v>
      </c>
      <c r="K40" s="18" t="s">
        <v>45</v>
      </c>
      <c r="L40" s="18" t="s">
        <v>6</v>
      </c>
      <c r="M40" s="42"/>
      <c r="N40" s="23"/>
      <c r="O40" s="23"/>
      <c r="P40" s="41"/>
      <c r="Q40" s="23"/>
      <c r="R40" s="23"/>
      <c r="S40" s="41"/>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43"/>
      <c r="AV40" s="37"/>
      <c r="AW40" s="37"/>
      <c r="AX40" s="37"/>
      <c r="AY40" s="37"/>
      <c r="AZ40" s="37"/>
      <c r="BA40" s="58">
        <f t="shared" si="6"/>
        <v>1277.07</v>
      </c>
      <c r="BB40" s="64">
        <f t="shared" si="4"/>
        <v>1277.07</v>
      </c>
      <c r="BC40" s="40" t="str">
        <f t="shared" si="7"/>
        <v>INR  One Thousand Two Hundred &amp; Seventy Seven  and Paise Seven Only</v>
      </c>
      <c r="IE40" s="22">
        <v>1.02</v>
      </c>
      <c r="IF40" s="22" t="s">
        <v>37</v>
      </c>
      <c r="IG40" s="22" t="s">
        <v>38</v>
      </c>
      <c r="IH40" s="22">
        <v>213</v>
      </c>
      <c r="II40" s="22" t="s">
        <v>34</v>
      </c>
    </row>
    <row r="41" spans="1:243" s="21" customFormat="1" ht="28.5">
      <c r="A41" s="86">
        <v>12.2</v>
      </c>
      <c r="B41" s="81" t="s">
        <v>82</v>
      </c>
      <c r="C41" s="79" t="s">
        <v>155</v>
      </c>
      <c r="D41" s="85">
        <v>1</v>
      </c>
      <c r="E41" s="80" t="s">
        <v>130</v>
      </c>
      <c r="F41" s="84">
        <v>1900.04</v>
      </c>
      <c r="G41" s="23"/>
      <c r="H41" s="23"/>
      <c r="I41" s="35" t="s">
        <v>35</v>
      </c>
      <c r="J41" s="17">
        <f t="shared" si="5"/>
        <v>1</v>
      </c>
      <c r="K41" s="18" t="s">
        <v>45</v>
      </c>
      <c r="L41" s="18" t="s">
        <v>6</v>
      </c>
      <c r="M41" s="42"/>
      <c r="N41" s="23"/>
      <c r="O41" s="23"/>
      <c r="P41" s="41"/>
      <c r="Q41" s="23"/>
      <c r="R41" s="23"/>
      <c r="S41" s="41"/>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58">
        <f t="shared" si="6"/>
        <v>1900.04</v>
      </c>
      <c r="BB41" s="64">
        <f t="shared" si="4"/>
        <v>1900.04</v>
      </c>
      <c r="BC41" s="40" t="str">
        <f t="shared" si="7"/>
        <v>INR  One Thousand Nine Hundred    and Paise Four Only</v>
      </c>
      <c r="IE41" s="22">
        <v>2</v>
      </c>
      <c r="IF41" s="22" t="s">
        <v>32</v>
      </c>
      <c r="IG41" s="22" t="s">
        <v>39</v>
      </c>
      <c r="IH41" s="22">
        <v>10</v>
      </c>
      <c r="II41" s="22" t="s">
        <v>34</v>
      </c>
    </row>
    <row r="42" spans="1:243" s="21" customFormat="1" ht="110.25">
      <c r="A42" s="80">
        <v>13</v>
      </c>
      <c r="B42" s="81" t="s">
        <v>83</v>
      </c>
      <c r="C42" s="79" t="s">
        <v>156</v>
      </c>
      <c r="D42" s="34"/>
      <c r="E42" s="15"/>
      <c r="F42" s="35"/>
      <c r="G42" s="16"/>
      <c r="H42" s="16"/>
      <c r="I42" s="35"/>
      <c r="J42" s="17"/>
      <c r="K42" s="18"/>
      <c r="L42" s="18"/>
      <c r="M42" s="19"/>
      <c r="N42" s="20"/>
      <c r="O42" s="20"/>
      <c r="P42" s="36"/>
      <c r="Q42" s="20"/>
      <c r="R42" s="20"/>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8"/>
      <c r="BB42" s="39"/>
      <c r="BC42" s="40"/>
      <c r="IE42" s="22">
        <v>3</v>
      </c>
      <c r="IF42" s="22" t="s">
        <v>40</v>
      </c>
      <c r="IG42" s="22" t="s">
        <v>41</v>
      </c>
      <c r="IH42" s="22">
        <v>10</v>
      </c>
      <c r="II42" s="22" t="s">
        <v>34</v>
      </c>
    </row>
    <row r="43" spans="1:243" s="21" customFormat="1" ht="28.5">
      <c r="A43" s="80">
        <v>13.1</v>
      </c>
      <c r="B43" s="81" t="s">
        <v>84</v>
      </c>
      <c r="C43" s="79" t="s">
        <v>157</v>
      </c>
      <c r="D43" s="85">
        <v>2</v>
      </c>
      <c r="E43" s="80" t="s">
        <v>129</v>
      </c>
      <c r="F43" s="84">
        <v>3266.99</v>
      </c>
      <c r="G43" s="23"/>
      <c r="H43" s="23"/>
      <c r="I43" s="35" t="s">
        <v>35</v>
      </c>
      <c r="J43" s="17">
        <f t="shared" si="5"/>
        <v>1</v>
      </c>
      <c r="K43" s="18" t="s">
        <v>45</v>
      </c>
      <c r="L43" s="18" t="s">
        <v>6</v>
      </c>
      <c r="M43" s="42"/>
      <c r="N43" s="23"/>
      <c r="O43" s="23"/>
      <c r="P43" s="41"/>
      <c r="Q43" s="23"/>
      <c r="R43" s="23"/>
      <c r="S43" s="41"/>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58">
        <f t="shared" si="6"/>
        <v>6533.98</v>
      </c>
      <c r="BB43" s="64">
        <f t="shared" si="4"/>
        <v>6533.98</v>
      </c>
      <c r="BC43" s="40" t="str">
        <f t="shared" si="7"/>
        <v>INR  Six Thousand Five Hundred &amp; Thirty Three  and Paise Ninety Eight Only</v>
      </c>
      <c r="IE43" s="22">
        <v>1.01</v>
      </c>
      <c r="IF43" s="22" t="s">
        <v>36</v>
      </c>
      <c r="IG43" s="22" t="s">
        <v>33</v>
      </c>
      <c r="IH43" s="22">
        <v>123.223</v>
      </c>
      <c r="II43" s="22" t="s">
        <v>34</v>
      </c>
    </row>
    <row r="44" spans="1:243" s="21" customFormat="1" ht="63">
      <c r="A44" s="87">
        <v>14</v>
      </c>
      <c r="B44" s="81" t="s">
        <v>85</v>
      </c>
      <c r="C44" s="79" t="s">
        <v>158</v>
      </c>
      <c r="D44" s="88">
        <v>2</v>
      </c>
      <c r="E44" s="87" t="s">
        <v>129</v>
      </c>
      <c r="F44" s="84">
        <v>3078.47</v>
      </c>
      <c r="G44" s="23"/>
      <c r="H44" s="23"/>
      <c r="I44" s="35" t="s">
        <v>35</v>
      </c>
      <c r="J44" s="17">
        <f>IF(I44="Less(-)",-1,1)</f>
        <v>1</v>
      </c>
      <c r="K44" s="18" t="s">
        <v>45</v>
      </c>
      <c r="L44" s="18" t="s">
        <v>6</v>
      </c>
      <c r="M44" s="42"/>
      <c r="N44" s="23"/>
      <c r="O44" s="23"/>
      <c r="P44" s="41"/>
      <c r="Q44" s="23"/>
      <c r="R44" s="23"/>
      <c r="S44" s="41"/>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58">
        <f>total_amount_ba($B$2,$D$2,D44,F44,J44,K44,M44)</f>
        <v>6156.94</v>
      </c>
      <c r="BB44" s="64">
        <f>BA44+SUM(N44:AZ44)</f>
        <v>6156.94</v>
      </c>
      <c r="BC44" s="40" t="str">
        <f>SpellNumber(L44,BB44)</f>
        <v>INR  Six Thousand One Hundred &amp; Fifty Six  and Paise Ninety Four Only</v>
      </c>
      <c r="IE44" s="22">
        <v>1.01</v>
      </c>
      <c r="IF44" s="22" t="s">
        <v>36</v>
      </c>
      <c r="IG44" s="22" t="s">
        <v>33</v>
      </c>
      <c r="IH44" s="22">
        <v>123.223</v>
      </c>
      <c r="II44" s="22" t="s">
        <v>34</v>
      </c>
    </row>
    <row r="45" spans="1:243" s="21" customFormat="1" ht="47.25">
      <c r="A45" s="80">
        <v>15</v>
      </c>
      <c r="B45" s="81" t="s">
        <v>86</v>
      </c>
      <c r="C45" s="79" t="s">
        <v>159</v>
      </c>
      <c r="D45" s="34"/>
      <c r="E45" s="15"/>
      <c r="F45" s="35"/>
      <c r="G45" s="16"/>
      <c r="H45" s="16"/>
      <c r="I45" s="35"/>
      <c r="J45" s="17"/>
      <c r="K45" s="18"/>
      <c r="L45" s="18"/>
      <c r="M45" s="19"/>
      <c r="N45" s="20"/>
      <c r="O45" s="20"/>
      <c r="P45" s="36"/>
      <c r="Q45" s="20"/>
      <c r="R45" s="20"/>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8"/>
      <c r="BB45" s="39"/>
      <c r="BC45" s="40"/>
      <c r="IE45" s="22">
        <v>1.02</v>
      </c>
      <c r="IF45" s="22" t="s">
        <v>37</v>
      </c>
      <c r="IG45" s="22" t="s">
        <v>38</v>
      </c>
      <c r="IH45" s="22">
        <v>213</v>
      </c>
      <c r="II45" s="22" t="s">
        <v>34</v>
      </c>
    </row>
    <row r="46" spans="1:243" s="21" customFormat="1" ht="33.75" customHeight="1">
      <c r="A46" s="80">
        <v>15.1</v>
      </c>
      <c r="B46" s="81" t="s">
        <v>87</v>
      </c>
      <c r="C46" s="79" t="s">
        <v>160</v>
      </c>
      <c r="D46" s="82">
        <v>40</v>
      </c>
      <c r="E46" s="83" t="s">
        <v>129</v>
      </c>
      <c r="F46" s="84">
        <v>26.3</v>
      </c>
      <c r="G46" s="23"/>
      <c r="H46" s="23"/>
      <c r="I46" s="35" t="s">
        <v>35</v>
      </c>
      <c r="J46" s="17">
        <f aca="true" t="shared" si="8" ref="J46:J54">IF(I46="Less(-)",-1,1)</f>
        <v>1</v>
      </c>
      <c r="K46" s="18" t="s">
        <v>45</v>
      </c>
      <c r="L46" s="18" t="s">
        <v>6</v>
      </c>
      <c r="M46" s="42"/>
      <c r="N46" s="23"/>
      <c r="O46" s="23"/>
      <c r="P46" s="41"/>
      <c r="Q46" s="23"/>
      <c r="R46" s="23"/>
      <c r="S46" s="41"/>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58">
        <f aca="true" t="shared" si="9" ref="BA46:BA54">total_amount_ba($B$2,$D$2,D46,F46,J46,K46,M46)</f>
        <v>1052</v>
      </c>
      <c r="BB46" s="64">
        <f aca="true" t="shared" si="10" ref="BB46:BB56">BA46+SUM(N46:AZ46)</f>
        <v>1052</v>
      </c>
      <c r="BC46" s="40" t="str">
        <f>SpellNumber(L46,BB46)</f>
        <v>INR  One Thousand  &amp;Fifty Two  Only</v>
      </c>
      <c r="IE46" s="22">
        <v>2</v>
      </c>
      <c r="IF46" s="22" t="s">
        <v>32</v>
      </c>
      <c r="IG46" s="22" t="s">
        <v>39</v>
      </c>
      <c r="IH46" s="22">
        <v>10</v>
      </c>
      <c r="II46" s="22" t="s">
        <v>34</v>
      </c>
    </row>
    <row r="47" spans="1:243" s="21" customFormat="1" ht="94.5">
      <c r="A47" s="80">
        <v>16</v>
      </c>
      <c r="B47" s="81" t="s">
        <v>88</v>
      </c>
      <c r="C47" s="79" t="s">
        <v>161</v>
      </c>
      <c r="D47" s="82">
        <v>1</v>
      </c>
      <c r="E47" s="83" t="s">
        <v>129</v>
      </c>
      <c r="F47" s="84">
        <v>743.53</v>
      </c>
      <c r="G47" s="23"/>
      <c r="H47" s="23"/>
      <c r="I47" s="35" t="s">
        <v>35</v>
      </c>
      <c r="J47" s="17">
        <f t="shared" si="8"/>
        <v>1</v>
      </c>
      <c r="K47" s="18" t="s">
        <v>45</v>
      </c>
      <c r="L47" s="18" t="s">
        <v>6</v>
      </c>
      <c r="M47" s="42"/>
      <c r="N47" s="23"/>
      <c r="O47" s="23"/>
      <c r="P47" s="41"/>
      <c r="Q47" s="23"/>
      <c r="R47" s="23"/>
      <c r="S47" s="41"/>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58">
        <f t="shared" si="9"/>
        <v>743.53</v>
      </c>
      <c r="BB47" s="64">
        <f t="shared" si="10"/>
        <v>743.53</v>
      </c>
      <c r="BC47" s="40" t="str">
        <f aca="true" t="shared" si="11" ref="BC47:BC56">SpellNumber(L47,BB47)</f>
        <v>INR  Seven Hundred &amp; Forty Three  and Paise Fifty Three Only</v>
      </c>
      <c r="IE47" s="22">
        <v>3</v>
      </c>
      <c r="IF47" s="22" t="s">
        <v>40</v>
      </c>
      <c r="IG47" s="22" t="s">
        <v>41</v>
      </c>
      <c r="IH47" s="22">
        <v>10</v>
      </c>
      <c r="II47" s="22" t="s">
        <v>34</v>
      </c>
    </row>
    <row r="48" spans="1:243" s="21" customFormat="1" ht="126">
      <c r="A48" s="87">
        <v>17</v>
      </c>
      <c r="B48" s="81" t="s">
        <v>89</v>
      </c>
      <c r="C48" s="79" t="s">
        <v>162</v>
      </c>
      <c r="D48" s="34"/>
      <c r="E48" s="15"/>
      <c r="F48" s="35"/>
      <c r="G48" s="16"/>
      <c r="H48" s="16"/>
      <c r="I48" s="35"/>
      <c r="J48" s="17"/>
      <c r="K48" s="18"/>
      <c r="L48" s="18"/>
      <c r="M48" s="19"/>
      <c r="N48" s="20"/>
      <c r="O48" s="20"/>
      <c r="P48" s="36"/>
      <c r="Q48" s="20"/>
      <c r="R48" s="20"/>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8"/>
      <c r="BB48" s="39"/>
      <c r="BC48" s="40"/>
      <c r="IE48" s="22">
        <v>1.01</v>
      </c>
      <c r="IF48" s="22" t="s">
        <v>36</v>
      </c>
      <c r="IG48" s="22" t="s">
        <v>33</v>
      </c>
      <c r="IH48" s="22">
        <v>123.223</v>
      </c>
      <c r="II48" s="22" t="s">
        <v>34</v>
      </c>
    </row>
    <row r="49" spans="1:243" s="21" customFormat="1" ht="28.5">
      <c r="A49" s="87">
        <v>17.1</v>
      </c>
      <c r="B49" s="81" t="s">
        <v>90</v>
      </c>
      <c r="C49" s="79" t="s">
        <v>163</v>
      </c>
      <c r="D49" s="88">
        <v>3</v>
      </c>
      <c r="E49" s="87" t="s">
        <v>129</v>
      </c>
      <c r="F49" s="84">
        <v>1836.91</v>
      </c>
      <c r="G49" s="23"/>
      <c r="H49" s="23"/>
      <c r="I49" s="35" t="s">
        <v>35</v>
      </c>
      <c r="J49" s="17">
        <f t="shared" si="8"/>
        <v>1</v>
      </c>
      <c r="K49" s="18" t="s">
        <v>45</v>
      </c>
      <c r="L49" s="18" t="s">
        <v>6</v>
      </c>
      <c r="M49" s="42"/>
      <c r="N49" s="23"/>
      <c r="O49" s="23"/>
      <c r="P49" s="41"/>
      <c r="Q49" s="23"/>
      <c r="R49" s="23"/>
      <c r="S49" s="41"/>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43"/>
      <c r="AV49" s="37"/>
      <c r="AW49" s="37"/>
      <c r="AX49" s="37"/>
      <c r="AY49" s="37"/>
      <c r="AZ49" s="37"/>
      <c r="BA49" s="58">
        <f t="shared" si="9"/>
        <v>5510.73</v>
      </c>
      <c r="BB49" s="64">
        <f t="shared" si="10"/>
        <v>5510.73</v>
      </c>
      <c r="BC49" s="40" t="str">
        <f t="shared" si="11"/>
        <v>INR  Five Thousand Five Hundred &amp; Ten  and Paise Seventy Three Only</v>
      </c>
      <c r="IE49" s="22">
        <v>1.02</v>
      </c>
      <c r="IF49" s="22" t="s">
        <v>37</v>
      </c>
      <c r="IG49" s="22" t="s">
        <v>38</v>
      </c>
      <c r="IH49" s="22">
        <v>213</v>
      </c>
      <c r="II49" s="22" t="s">
        <v>34</v>
      </c>
    </row>
    <row r="50" spans="1:243" s="21" customFormat="1" ht="47.25">
      <c r="A50" s="83">
        <v>18</v>
      </c>
      <c r="B50" s="89" t="s">
        <v>91</v>
      </c>
      <c r="C50" s="79" t="s">
        <v>164</v>
      </c>
      <c r="D50" s="34"/>
      <c r="E50" s="15"/>
      <c r="F50" s="35"/>
      <c r="G50" s="16"/>
      <c r="H50" s="16"/>
      <c r="I50" s="35"/>
      <c r="J50" s="17"/>
      <c r="K50" s="18"/>
      <c r="L50" s="18"/>
      <c r="M50" s="19"/>
      <c r="N50" s="20"/>
      <c r="O50" s="20"/>
      <c r="P50" s="36"/>
      <c r="Q50" s="20"/>
      <c r="R50" s="20"/>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8"/>
      <c r="BB50" s="39"/>
      <c r="BC50" s="40"/>
      <c r="IE50" s="22">
        <v>2</v>
      </c>
      <c r="IF50" s="22" t="s">
        <v>32</v>
      </c>
      <c r="IG50" s="22" t="s">
        <v>39</v>
      </c>
      <c r="IH50" s="22">
        <v>10</v>
      </c>
      <c r="II50" s="22" t="s">
        <v>34</v>
      </c>
    </row>
    <row r="51" spans="1:243" s="21" customFormat="1" ht="28.5">
      <c r="A51" s="83">
        <v>18.01</v>
      </c>
      <c r="B51" s="90" t="s">
        <v>92</v>
      </c>
      <c r="C51" s="79" t="s">
        <v>165</v>
      </c>
      <c r="D51" s="85">
        <v>55</v>
      </c>
      <c r="E51" s="85" t="s">
        <v>128</v>
      </c>
      <c r="F51" s="84">
        <v>877.69</v>
      </c>
      <c r="G51" s="23"/>
      <c r="H51" s="23"/>
      <c r="I51" s="35" t="s">
        <v>35</v>
      </c>
      <c r="J51" s="17">
        <f t="shared" si="8"/>
        <v>1</v>
      </c>
      <c r="K51" s="18" t="s">
        <v>45</v>
      </c>
      <c r="L51" s="18" t="s">
        <v>6</v>
      </c>
      <c r="M51" s="42"/>
      <c r="N51" s="23"/>
      <c r="O51" s="23"/>
      <c r="P51" s="41"/>
      <c r="Q51" s="23"/>
      <c r="R51" s="23"/>
      <c r="S51" s="41"/>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58">
        <f t="shared" si="9"/>
        <v>48272.95</v>
      </c>
      <c r="BB51" s="64">
        <f t="shared" si="10"/>
        <v>48272.95</v>
      </c>
      <c r="BC51" s="40" t="str">
        <f t="shared" si="11"/>
        <v>INR  Forty Eight Thousand Two Hundred &amp; Seventy Two  and Paise Ninety Five Only</v>
      </c>
      <c r="IE51" s="22">
        <v>3</v>
      </c>
      <c r="IF51" s="22" t="s">
        <v>40</v>
      </c>
      <c r="IG51" s="22" t="s">
        <v>41</v>
      </c>
      <c r="IH51" s="22">
        <v>10</v>
      </c>
      <c r="II51" s="22" t="s">
        <v>34</v>
      </c>
    </row>
    <row r="52" spans="1:243" s="21" customFormat="1" ht="28.5">
      <c r="A52" s="83">
        <v>18.02</v>
      </c>
      <c r="B52" s="90" t="s">
        <v>93</v>
      </c>
      <c r="C52" s="79" t="s">
        <v>166</v>
      </c>
      <c r="D52" s="85">
        <v>55</v>
      </c>
      <c r="E52" s="85" t="s">
        <v>128</v>
      </c>
      <c r="F52" s="84">
        <v>386.67</v>
      </c>
      <c r="G52" s="23"/>
      <c r="H52" s="23"/>
      <c r="I52" s="35" t="s">
        <v>35</v>
      </c>
      <c r="J52" s="17">
        <f t="shared" si="8"/>
        <v>1</v>
      </c>
      <c r="K52" s="18" t="s">
        <v>45</v>
      </c>
      <c r="L52" s="18" t="s">
        <v>6</v>
      </c>
      <c r="M52" s="42"/>
      <c r="N52" s="23"/>
      <c r="O52" s="23"/>
      <c r="P52" s="41"/>
      <c r="Q52" s="23"/>
      <c r="R52" s="23"/>
      <c r="S52" s="41"/>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58">
        <f t="shared" si="9"/>
        <v>21266.85</v>
      </c>
      <c r="BB52" s="64">
        <f t="shared" si="10"/>
        <v>21266.85</v>
      </c>
      <c r="BC52" s="40" t="str">
        <f t="shared" si="11"/>
        <v>INR  Twenty One Thousand Two Hundred &amp; Sixty Six  and Paise Eighty Five Only</v>
      </c>
      <c r="IE52" s="22">
        <v>1.01</v>
      </c>
      <c r="IF52" s="22" t="s">
        <v>36</v>
      </c>
      <c r="IG52" s="22" t="s">
        <v>33</v>
      </c>
      <c r="IH52" s="22">
        <v>123.223</v>
      </c>
      <c r="II52" s="22" t="s">
        <v>34</v>
      </c>
    </row>
    <row r="53" spans="1:243" s="21" customFormat="1" ht="28.5">
      <c r="A53" s="83">
        <v>18.03</v>
      </c>
      <c r="B53" s="90" t="s">
        <v>94</v>
      </c>
      <c r="C53" s="79" t="s">
        <v>167</v>
      </c>
      <c r="D53" s="85">
        <v>10</v>
      </c>
      <c r="E53" s="85" t="s">
        <v>131</v>
      </c>
      <c r="F53" s="84">
        <v>174.48</v>
      </c>
      <c r="G53" s="23"/>
      <c r="H53" s="23"/>
      <c r="I53" s="35" t="s">
        <v>35</v>
      </c>
      <c r="J53" s="17">
        <f t="shared" si="8"/>
        <v>1</v>
      </c>
      <c r="K53" s="18" t="s">
        <v>45</v>
      </c>
      <c r="L53" s="18" t="s">
        <v>6</v>
      </c>
      <c r="M53" s="42"/>
      <c r="N53" s="23"/>
      <c r="O53" s="23"/>
      <c r="P53" s="41"/>
      <c r="Q53" s="23"/>
      <c r="R53" s="23"/>
      <c r="S53" s="41"/>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58">
        <f t="shared" si="9"/>
        <v>1744.8</v>
      </c>
      <c r="BB53" s="64">
        <f t="shared" si="10"/>
        <v>1744.8</v>
      </c>
      <c r="BC53" s="40" t="str">
        <f t="shared" si="11"/>
        <v>INR  One Thousand Seven Hundred &amp; Forty Four  and Paise Eighty Only</v>
      </c>
      <c r="IE53" s="22">
        <v>1.02</v>
      </c>
      <c r="IF53" s="22" t="s">
        <v>37</v>
      </c>
      <c r="IG53" s="22" t="s">
        <v>38</v>
      </c>
      <c r="IH53" s="22">
        <v>213</v>
      </c>
      <c r="II53" s="22" t="s">
        <v>34</v>
      </c>
    </row>
    <row r="54" spans="1:243" s="21" customFormat="1" ht="28.5">
      <c r="A54" s="83">
        <v>18.04</v>
      </c>
      <c r="B54" s="90" t="s">
        <v>95</v>
      </c>
      <c r="C54" s="79" t="s">
        <v>168</v>
      </c>
      <c r="D54" s="85">
        <v>10</v>
      </c>
      <c r="E54" s="85" t="s">
        <v>131</v>
      </c>
      <c r="F54" s="84">
        <v>476.98</v>
      </c>
      <c r="G54" s="23"/>
      <c r="H54" s="23"/>
      <c r="I54" s="35" t="s">
        <v>35</v>
      </c>
      <c r="J54" s="17">
        <f t="shared" si="8"/>
        <v>1</v>
      </c>
      <c r="K54" s="18" t="s">
        <v>45</v>
      </c>
      <c r="L54" s="18" t="s">
        <v>6</v>
      </c>
      <c r="M54" s="42"/>
      <c r="N54" s="23"/>
      <c r="O54" s="23"/>
      <c r="P54" s="41"/>
      <c r="Q54" s="23"/>
      <c r="R54" s="23"/>
      <c r="S54" s="41"/>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58">
        <f t="shared" si="9"/>
        <v>4769.8</v>
      </c>
      <c r="BB54" s="64">
        <f t="shared" si="10"/>
        <v>4769.8</v>
      </c>
      <c r="BC54" s="40" t="str">
        <f t="shared" si="11"/>
        <v>INR  Four Thousand Seven Hundred &amp; Sixty Nine  and Paise Eighty Only</v>
      </c>
      <c r="IE54" s="22">
        <v>2</v>
      </c>
      <c r="IF54" s="22" t="s">
        <v>32</v>
      </c>
      <c r="IG54" s="22" t="s">
        <v>39</v>
      </c>
      <c r="IH54" s="22">
        <v>10</v>
      </c>
      <c r="II54" s="22" t="s">
        <v>34</v>
      </c>
    </row>
    <row r="55" spans="1:243" s="21" customFormat="1" ht="28.5">
      <c r="A55" s="83">
        <v>18.05</v>
      </c>
      <c r="B55" s="90" t="s">
        <v>96</v>
      </c>
      <c r="C55" s="79" t="s">
        <v>169</v>
      </c>
      <c r="D55" s="85">
        <v>10</v>
      </c>
      <c r="E55" s="85" t="s">
        <v>131</v>
      </c>
      <c r="F55" s="84">
        <v>487.51</v>
      </c>
      <c r="G55" s="23"/>
      <c r="H55" s="23"/>
      <c r="I55" s="35" t="s">
        <v>35</v>
      </c>
      <c r="J55" s="17">
        <f>IF(I55="Less(-)",-1,1)</f>
        <v>1</v>
      </c>
      <c r="K55" s="18" t="s">
        <v>45</v>
      </c>
      <c r="L55" s="18" t="s">
        <v>6</v>
      </c>
      <c r="M55" s="42"/>
      <c r="N55" s="23"/>
      <c r="O55" s="23"/>
      <c r="P55" s="41"/>
      <c r="Q55" s="23"/>
      <c r="R55" s="23"/>
      <c r="S55" s="41"/>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58">
        <f>total_amount_ba($B$2,$D$2,D55,F55,J55,K55,M55)</f>
        <v>4875.1</v>
      </c>
      <c r="BB55" s="64">
        <f t="shared" si="10"/>
        <v>4875.1</v>
      </c>
      <c r="BC55" s="40" t="str">
        <f t="shared" si="11"/>
        <v>INR  Four Thousand Eight Hundred &amp; Seventy Five  and Paise Ten Only</v>
      </c>
      <c r="IE55" s="22">
        <v>1.01</v>
      </c>
      <c r="IF55" s="22" t="s">
        <v>36</v>
      </c>
      <c r="IG55" s="22" t="s">
        <v>33</v>
      </c>
      <c r="IH55" s="22">
        <v>123.223</v>
      </c>
      <c r="II55" s="22" t="s">
        <v>34</v>
      </c>
    </row>
    <row r="56" spans="1:243" s="21" customFormat="1" ht="28.5">
      <c r="A56" s="83">
        <v>18.06</v>
      </c>
      <c r="B56" s="90" t="s">
        <v>97</v>
      </c>
      <c r="C56" s="79" t="s">
        <v>170</v>
      </c>
      <c r="D56" s="85">
        <v>8</v>
      </c>
      <c r="E56" s="85" t="s">
        <v>131</v>
      </c>
      <c r="F56" s="84">
        <v>672.51</v>
      </c>
      <c r="G56" s="23"/>
      <c r="H56" s="23"/>
      <c r="I56" s="35" t="s">
        <v>35</v>
      </c>
      <c r="J56" s="17">
        <f>IF(I56="Less(-)",-1,1)</f>
        <v>1</v>
      </c>
      <c r="K56" s="18" t="s">
        <v>45</v>
      </c>
      <c r="L56" s="18" t="s">
        <v>6</v>
      </c>
      <c r="M56" s="42"/>
      <c r="N56" s="23"/>
      <c r="O56" s="23"/>
      <c r="P56" s="41"/>
      <c r="Q56" s="23"/>
      <c r="R56" s="23"/>
      <c r="S56" s="41"/>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58">
        <f>total_amount_ba($B$2,$D$2,D56,F56,J56,K56,M56)</f>
        <v>5380.08</v>
      </c>
      <c r="BB56" s="64">
        <f t="shared" si="10"/>
        <v>5380.08</v>
      </c>
      <c r="BC56" s="40" t="str">
        <f t="shared" si="11"/>
        <v>INR  Five Thousand Three Hundred &amp; Eighty  and Paise Eight Only</v>
      </c>
      <c r="IE56" s="22">
        <v>1.02</v>
      </c>
      <c r="IF56" s="22" t="s">
        <v>37</v>
      </c>
      <c r="IG56" s="22" t="s">
        <v>38</v>
      </c>
      <c r="IH56" s="22">
        <v>213</v>
      </c>
      <c r="II56" s="22" t="s">
        <v>34</v>
      </c>
    </row>
    <row r="57" spans="1:243" s="21" customFormat="1" ht="28.5">
      <c r="A57" s="83">
        <v>18.07</v>
      </c>
      <c r="B57" s="90" t="s">
        <v>98</v>
      </c>
      <c r="C57" s="79" t="s">
        <v>171</v>
      </c>
      <c r="D57" s="85">
        <v>15</v>
      </c>
      <c r="E57" s="85" t="s">
        <v>131</v>
      </c>
      <c r="F57" s="84">
        <v>198.16</v>
      </c>
      <c r="G57" s="23"/>
      <c r="H57" s="23"/>
      <c r="I57" s="35" t="s">
        <v>35</v>
      </c>
      <c r="J57" s="17">
        <f>IF(I57="Less(-)",-1,1)</f>
        <v>1</v>
      </c>
      <c r="K57" s="18" t="s">
        <v>45</v>
      </c>
      <c r="L57" s="18" t="s">
        <v>6</v>
      </c>
      <c r="M57" s="42"/>
      <c r="N57" s="23"/>
      <c r="O57" s="23"/>
      <c r="P57" s="41"/>
      <c r="Q57" s="23"/>
      <c r="R57" s="23"/>
      <c r="S57" s="41"/>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58">
        <f>total_amount_ba($B$2,$D$2,D57,F57,J57,K57,M57)</f>
        <v>2972.4</v>
      </c>
      <c r="BB57" s="64">
        <f>BA57+SUM(N57:AZ57)</f>
        <v>2972.4</v>
      </c>
      <c r="BC57" s="40" t="str">
        <f>SpellNumber(L57,BB57)</f>
        <v>INR  Two Thousand Nine Hundred &amp; Seventy Two  and Paise Forty Only</v>
      </c>
      <c r="IE57" s="22">
        <v>2</v>
      </c>
      <c r="IF57" s="22" t="s">
        <v>32</v>
      </c>
      <c r="IG57" s="22" t="s">
        <v>39</v>
      </c>
      <c r="IH57" s="22">
        <v>10</v>
      </c>
      <c r="II57" s="22" t="s">
        <v>34</v>
      </c>
    </row>
    <row r="58" spans="1:243" s="21" customFormat="1" ht="28.5">
      <c r="A58" s="83">
        <v>18.08</v>
      </c>
      <c r="B58" s="90" t="s">
        <v>99</v>
      </c>
      <c r="C58" s="79" t="s">
        <v>172</v>
      </c>
      <c r="D58" s="85">
        <v>15</v>
      </c>
      <c r="E58" s="85" t="s">
        <v>131</v>
      </c>
      <c r="F58" s="84">
        <v>79.79</v>
      </c>
      <c r="G58" s="23"/>
      <c r="H58" s="23"/>
      <c r="I58" s="35" t="s">
        <v>35</v>
      </c>
      <c r="J58" s="17">
        <f>IF(I58="Less(-)",-1,1)</f>
        <v>1</v>
      </c>
      <c r="K58" s="18" t="s">
        <v>45</v>
      </c>
      <c r="L58" s="18" t="s">
        <v>6</v>
      </c>
      <c r="M58" s="42"/>
      <c r="N58" s="23"/>
      <c r="O58" s="23"/>
      <c r="P58" s="41"/>
      <c r="Q58" s="23"/>
      <c r="R58" s="23"/>
      <c r="S58" s="41"/>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58">
        <f>total_amount_ba($B$2,$D$2,D58,F58,J58,K58,M58)</f>
        <v>1196.85</v>
      </c>
      <c r="BB58" s="64">
        <f>BA58+SUM(N58:AZ58)</f>
        <v>1196.85</v>
      </c>
      <c r="BC58" s="40" t="str">
        <f aca="true" t="shared" si="12" ref="BC58:BC67">SpellNumber(L58,BB58)</f>
        <v>INR  One Thousand One Hundred &amp; Ninety Six  and Paise Eighty Five Only</v>
      </c>
      <c r="IE58" s="22">
        <v>3</v>
      </c>
      <c r="IF58" s="22" t="s">
        <v>40</v>
      </c>
      <c r="IG58" s="22" t="s">
        <v>41</v>
      </c>
      <c r="IH58" s="22">
        <v>10</v>
      </c>
      <c r="II58" s="22" t="s">
        <v>34</v>
      </c>
    </row>
    <row r="59" spans="1:243" s="21" customFormat="1" ht="31.5">
      <c r="A59" s="83">
        <v>18.09</v>
      </c>
      <c r="B59" s="81" t="s">
        <v>100</v>
      </c>
      <c r="C59" s="79" t="s">
        <v>173</v>
      </c>
      <c r="D59" s="85">
        <v>35</v>
      </c>
      <c r="E59" s="85" t="s">
        <v>131</v>
      </c>
      <c r="F59" s="84">
        <v>342.83</v>
      </c>
      <c r="G59" s="23"/>
      <c r="H59" s="23"/>
      <c r="I59" s="35" t="s">
        <v>35</v>
      </c>
      <c r="J59" s="17">
        <f>IF(I59="Less(-)",-1,1)</f>
        <v>1</v>
      </c>
      <c r="K59" s="18" t="s">
        <v>45</v>
      </c>
      <c r="L59" s="18" t="s">
        <v>6</v>
      </c>
      <c r="M59" s="42"/>
      <c r="N59" s="23"/>
      <c r="O59" s="23"/>
      <c r="P59" s="41"/>
      <c r="Q59" s="23"/>
      <c r="R59" s="23"/>
      <c r="S59" s="41"/>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58">
        <f>total_amount_ba($B$2,$D$2,D59,F59,J59,K59,M59)</f>
        <v>11999.05</v>
      </c>
      <c r="BB59" s="64">
        <f>BA59+SUM(N59:AZ59)</f>
        <v>11999.05</v>
      </c>
      <c r="BC59" s="40" t="str">
        <f t="shared" si="12"/>
        <v>INR  Eleven Thousand Nine Hundred &amp; Ninety Nine  and Paise Five Only</v>
      </c>
      <c r="IE59" s="22">
        <v>1.01</v>
      </c>
      <c r="IF59" s="22" t="s">
        <v>36</v>
      </c>
      <c r="IG59" s="22" t="s">
        <v>33</v>
      </c>
      <c r="IH59" s="22">
        <v>123.223</v>
      </c>
      <c r="II59" s="22" t="s">
        <v>34</v>
      </c>
    </row>
    <row r="60" spans="1:243" s="21" customFormat="1" ht="47.25">
      <c r="A60" s="82">
        <v>18.1</v>
      </c>
      <c r="B60" s="81" t="s">
        <v>101</v>
      </c>
      <c r="C60" s="79" t="s">
        <v>174</v>
      </c>
      <c r="D60" s="85">
        <v>70</v>
      </c>
      <c r="E60" s="85" t="s">
        <v>131</v>
      </c>
      <c r="F60" s="84">
        <v>181.5</v>
      </c>
      <c r="G60" s="23"/>
      <c r="H60" s="23"/>
      <c r="I60" s="35" t="s">
        <v>35</v>
      </c>
      <c r="J60" s="17">
        <f>IF(I60="Less(-)",-1,1)</f>
        <v>1</v>
      </c>
      <c r="K60" s="18" t="s">
        <v>45</v>
      </c>
      <c r="L60" s="18" t="s">
        <v>6</v>
      </c>
      <c r="M60" s="42"/>
      <c r="N60" s="23"/>
      <c r="O60" s="23"/>
      <c r="P60" s="41"/>
      <c r="Q60" s="23"/>
      <c r="R60" s="23"/>
      <c r="S60" s="41"/>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43"/>
      <c r="AV60" s="37"/>
      <c r="AW60" s="37"/>
      <c r="AX60" s="37"/>
      <c r="AY60" s="37"/>
      <c r="AZ60" s="37"/>
      <c r="BA60" s="58">
        <f>total_amount_ba($B$2,$D$2,D60,F60,J60,K60,M60)</f>
        <v>12705</v>
      </c>
      <c r="BB60" s="64">
        <f>BA60+SUM(N60:AZ60)</f>
        <v>12705</v>
      </c>
      <c r="BC60" s="40" t="str">
        <f t="shared" si="12"/>
        <v>INR  Twelve Thousand Seven Hundred &amp; Five  Only</v>
      </c>
      <c r="IE60" s="22">
        <v>1.02</v>
      </c>
      <c r="IF60" s="22" t="s">
        <v>37</v>
      </c>
      <c r="IG60" s="22" t="s">
        <v>38</v>
      </c>
      <c r="IH60" s="22">
        <v>213</v>
      </c>
      <c r="II60" s="22" t="s">
        <v>34</v>
      </c>
    </row>
    <row r="61" spans="1:243" s="21" customFormat="1" ht="47.25">
      <c r="A61" s="83">
        <v>18.11</v>
      </c>
      <c r="B61" s="81" t="s">
        <v>102</v>
      </c>
      <c r="C61" s="79" t="s">
        <v>175</v>
      </c>
      <c r="D61" s="85">
        <v>70</v>
      </c>
      <c r="E61" s="85" t="s">
        <v>131</v>
      </c>
      <c r="F61" s="84">
        <v>341.08</v>
      </c>
      <c r="G61" s="23"/>
      <c r="H61" s="23"/>
      <c r="I61" s="35" t="s">
        <v>35</v>
      </c>
      <c r="J61" s="17">
        <f>IF(I61="Less(-)",-1,1)</f>
        <v>1</v>
      </c>
      <c r="K61" s="18" t="s">
        <v>45</v>
      </c>
      <c r="L61" s="18" t="s">
        <v>6</v>
      </c>
      <c r="M61" s="42"/>
      <c r="N61" s="23"/>
      <c r="O61" s="23"/>
      <c r="P61" s="41"/>
      <c r="Q61" s="23"/>
      <c r="R61" s="23"/>
      <c r="S61" s="41"/>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58">
        <f>total_amount_ba($B$2,$D$2,D61,F61,J61,K61,M61)</f>
        <v>23875.6</v>
      </c>
      <c r="BB61" s="64">
        <f>BA61+SUM(N61:AZ61)</f>
        <v>23875.6</v>
      </c>
      <c r="BC61" s="40" t="str">
        <f t="shared" si="12"/>
        <v>INR  Twenty Three Thousand Eight Hundred &amp; Seventy Five  and Paise Sixty Only</v>
      </c>
      <c r="IE61" s="22">
        <v>2</v>
      </c>
      <c r="IF61" s="22" t="s">
        <v>32</v>
      </c>
      <c r="IG61" s="22" t="s">
        <v>39</v>
      </c>
      <c r="IH61" s="22">
        <v>10</v>
      </c>
      <c r="II61" s="22" t="s">
        <v>34</v>
      </c>
    </row>
    <row r="62" spans="1:243" s="21" customFormat="1" ht="47.25">
      <c r="A62" s="82">
        <v>18.12</v>
      </c>
      <c r="B62" s="81" t="s">
        <v>103</v>
      </c>
      <c r="C62" s="79" t="s">
        <v>176</v>
      </c>
      <c r="D62" s="85">
        <v>6</v>
      </c>
      <c r="E62" s="85" t="s">
        <v>131</v>
      </c>
      <c r="F62" s="84">
        <v>342.83</v>
      </c>
      <c r="G62" s="23"/>
      <c r="H62" s="23"/>
      <c r="I62" s="35" t="s">
        <v>35</v>
      </c>
      <c r="J62" s="17">
        <f>IF(I62="Less(-)",-1,1)</f>
        <v>1</v>
      </c>
      <c r="K62" s="18" t="s">
        <v>45</v>
      </c>
      <c r="L62" s="18" t="s">
        <v>6</v>
      </c>
      <c r="M62" s="42"/>
      <c r="N62" s="23"/>
      <c r="O62" s="23"/>
      <c r="P62" s="41"/>
      <c r="Q62" s="23"/>
      <c r="R62" s="23"/>
      <c r="S62" s="41"/>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58">
        <f>total_amount_ba($B$2,$D$2,D62,F62,J62,K62,M62)</f>
        <v>2056.98</v>
      </c>
      <c r="BB62" s="64">
        <f>BA62+SUM(N62:AZ62)</f>
        <v>2056.98</v>
      </c>
      <c r="BC62" s="40" t="str">
        <f t="shared" si="12"/>
        <v>INR  Two Thousand  &amp;Fifty Six  and Paise Ninety Eight Only</v>
      </c>
      <c r="IE62" s="22">
        <v>3</v>
      </c>
      <c r="IF62" s="22" t="s">
        <v>40</v>
      </c>
      <c r="IG62" s="22" t="s">
        <v>41</v>
      </c>
      <c r="IH62" s="22">
        <v>10</v>
      </c>
      <c r="II62" s="22" t="s">
        <v>34</v>
      </c>
    </row>
    <row r="63" spans="1:243" s="21" customFormat="1" ht="47.25">
      <c r="A63" s="83">
        <v>18.13</v>
      </c>
      <c r="B63" s="81" t="s">
        <v>104</v>
      </c>
      <c r="C63" s="79" t="s">
        <v>177</v>
      </c>
      <c r="D63" s="85">
        <v>6</v>
      </c>
      <c r="E63" s="85" t="s">
        <v>131</v>
      </c>
      <c r="F63" s="84">
        <v>449.8</v>
      </c>
      <c r="G63" s="23"/>
      <c r="H63" s="23"/>
      <c r="I63" s="35" t="s">
        <v>35</v>
      </c>
      <c r="J63" s="17">
        <f>IF(I63="Less(-)",-1,1)</f>
        <v>1</v>
      </c>
      <c r="K63" s="18" t="s">
        <v>45</v>
      </c>
      <c r="L63" s="18" t="s">
        <v>6</v>
      </c>
      <c r="M63" s="42"/>
      <c r="N63" s="23"/>
      <c r="O63" s="23"/>
      <c r="P63" s="41"/>
      <c r="Q63" s="23"/>
      <c r="R63" s="23"/>
      <c r="S63" s="41"/>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58">
        <f>total_amount_ba($B$2,$D$2,D63,F63,J63,K63,M63)</f>
        <v>2698.8</v>
      </c>
      <c r="BB63" s="64">
        <f>BA63+SUM(N63:AZ63)</f>
        <v>2698.8</v>
      </c>
      <c r="BC63" s="40" t="str">
        <f t="shared" si="12"/>
        <v>INR  Two Thousand Six Hundred &amp; Ninety Eight  and Paise Eighty Only</v>
      </c>
      <c r="IE63" s="22">
        <v>1.01</v>
      </c>
      <c r="IF63" s="22" t="s">
        <v>36</v>
      </c>
      <c r="IG63" s="22" t="s">
        <v>33</v>
      </c>
      <c r="IH63" s="22">
        <v>123.223</v>
      </c>
      <c r="II63" s="22" t="s">
        <v>34</v>
      </c>
    </row>
    <row r="64" spans="1:243" s="21" customFormat="1" ht="78.75">
      <c r="A64" s="83">
        <v>19</v>
      </c>
      <c r="B64" s="81" t="s">
        <v>105</v>
      </c>
      <c r="C64" s="79" t="s">
        <v>178</v>
      </c>
      <c r="D64" s="34"/>
      <c r="E64" s="15"/>
      <c r="F64" s="35"/>
      <c r="G64" s="16"/>
      <c r="H64" s="16"/>
      <c r="I64" s="35"/>
      <c r="J64" s="17"/>
      <c r="K64" s="18"/>
      <c r="L64" s="18"/>
      <c r="M64" s="19"/>
      <c r="N64" s="20"/>
      <c r="O64" s="20"/>
      <c r="P64" s="36"/>
      <c r="Q64" s="20"/>
      <c r="R64" s="20"/>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8"/>
      <c r="BB64" s="39"/>
      <c r="BC64" s="40"/>
      <c r="IE64" s="22">
        <v>1.02</v>
      </c>
      <c r="IF64" s="22" t="s">
        <v>37</v>
      </c>
      <c r="IG64" s="22" t="s">
        <v>38</v>
      </c>
      <c r="IH64" s="22">
        <v>213</v>
      </c>
      <c r="II64" s="22" t="s">
        <v>34</v>
      </c>
    </row>
    <row r="65" spans="1:243" s="21" customFormat="1" ht="28.5">
      <c r="A65" s="83">
        <v>19.1</v>
      </c>
      <c r="B65" s="81" t="s">
        <v>106</v>
      </c>
      <c r="C65" s="79" t="s">
        <v>179</v>
      </c>
      <c r="D65" s="82">
        <v>30</v>
      </c>
      <c r="E65" s="82" t="s">
        <v>128</v>
      </c>
      <c r="F65" s="84">
        <v>200.79</v>
      </c>
      <c r="G65" s="23"/>
      <c r="H65" s="23"/>
      <c r="I65" s="35" t="s">
        <v>35</v>
      </c>
      <c r="J65" s="17">
        <f>IF(I65="Less(-)",-1,1)</f>
        <v>1</v>
      </c>
      <c r="K65" s="18" t="s">
        <v>45</v>
      </c>
      <c r="L65" s="18" t="s">
        <v>6</v>
      </c>
      <c r="M65" s="42"/>
      <c r="N65" s="23"/>
      <c r="O65" s="23"/>
      <c r="P65" s="41"/>
      <c r="Q65" s="23"/>
      <c r="R65" s="23"/>
      <c r="S65" s="41"/>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58">
        <f>total_amount_ba($B$2,$D$2,D65,F65,J65,K65,M65)</f>
        <v>6023.7</v>
      </c>
      <c r="BB65" s="64">
        <f>BA65+SUM(N65:AZ65)</f>
        <v>6023.7</v>
      </c>
      <c r="BC65" s="40" t="str">
        <f t="shared" si="12"/>
        <v>INR  Six Thousand  &amp;Twenty Three  and Paise Seventy Only</v>
      </c>
      <c r="IE65" s="22">
        <v>2</v>
      </c>
      <c r="IF65" s="22" t="s">
        <v>32</v>
      </c>
      <c r="IG65" s="22" t="s">
        <v>39</v>
      </c>
      <c r="IH65" s="22">
        <v>10</v>
      </c>
      <c r="II65" s="22" t="s">
        <v>34</v>
      </c>
    </row>
    <row r="66" spans="1:243" s="21" customFormat="1" ht="28.5">
      <c r="A66" s="83">
        <v>19.2</v>
      </c>
      <c r="B66" s="81" t="s">
        <v>107</v>
      </c>
      <c r="C66" s="79" t="s">
        <v>180</v>
      </c>
      <c r="D66" s="82">
        <v>8</v>
      </c>
      <c r="E66" s="82" t="s">
        <v>131</v>
      </c>
      <c r="F66" s="84">
        <v>134.15</v>
      </c>
      <c r="G66" s="23"/>
      <c r="H66" s="23"/>
      <c r="I66" s="35" t="s">
        <v>35</v>
      </c>
      <c r="J66" s="17">
        <f>IF(I66="Less(-)",-1,1)</f>
        <v>1</v>
      </c>
      <c r="K66" s="18" t="s">
        <v>45</v>
      </c>
      <c r="L66" s="18" t="s">
        <v>6</v>
      </c>
      <c r="M66" s="42"/>
      <c r="N66" s="23"/>
      <c r="O66" s="23"/>
      <c r="P66" s="41"/>
      <c r="Q66" s="23"/>
      <c r="R66" s="23"/>
      <c r="S66" s="41"/>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58">
        <f>total_amount_ba($B$2,$D$2,D66,F66,J66,K66,M66)</f>
        <v>1073.2</v>
      </c>
      <c r="BB66" s="64">
        <f>BA66+SUM(N66:AZ66)</f>
        <v>1073.2</v>
      </c>
      <c r="BC66" s="40" t="str">
        <f t="shared" si="12"/>
        <v>INR  One Thousand  &amp;Seventy Three  and Paise Twenty Only</v>
      </c>
      <c r="IE66" s="22">
        <v>1.01</v>
      </c>
      <c r="IF66" s="22" t="s">
        <v>36</v>
      </c>
      <c r="IG66" s="22" t="s">
        <v>33</v>
      </c>
      <c r="IH66" s="22">
        <v>123.223</v>
      </c>
      <c r="II66" s="22" t="s">
        <v>34</v>
      </c>
    </row>
    <row r="67" spans="1:243" s="21" customFormat="1" ht="28.5">
      <c r="A67" s="83">
        <v>19.3</v>
      </c>
      <c r="B67" s="81" t="s">
        <v>108</v>
      </c>
      <c r="C67" s="79" t="s">
        <v>181</v>
      </c>
      <c r="D67" s="82">
        <v>8</v>
      </c>
      <c r="E67" s="82" t="s">
        <v>131</v>
      </c>
      <c r="F67" s="84">
        <v>128.89</v>
      </c>
      <c r="G67" s="23"/>
      <c r="H67" s="23"/>
      <c r="I67" s="35" t="s">
        <v>35</v>
      </c>
      <c r="J67" s="17">
        <f>IF(I67="Less(-)",-1,1)</f>
        <v>1</v>
      </c>
      <c r="K67" s="18" t="s">
        <v>45</v>
      </c>
      <c r="L67" s="18" t="s">
        <v>6</v>
      </c>
      <c r="M67" s="42"/>
      <c r="N67" s="23"/>
      <c r="O67" s="23"/>
      <c r="P67" s="41"/>
      <c r="Q67" s="23"/>
      <c r="R67" s="23"/>
      <c r="S67" s="41"/>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58">
        <f>total_amount_ba($B$2,$D$2,D67,F67,J67,K67,M67)</f>
        <v>1031.12</v>
      </c>
      <c r="BB67" s="64">
        <f>BA67+SUM(N67:AZ67)</f>
        <v>1031.12</v>
      </c>
      <c r="BC67" s="40" t="str">
        <f t="shared" si="12"/>
        <v>INR  One Thousand  &amp;Thirty One  and Paise Twelve Only</v>
      </c>
      <c r="IE67" s="22">
        <v>1.02</v>
      </c>
      <c r="IF67" s="22" t="s">
        <v>37</v>
      </c>
      <c r="IG67" s="22" t="s">
        <v>38</v>
      </c>
      <c r="IH67" s="22">
        <v>213</v>
      </c>
      <c r="II67" s="22" t="s">
        <v>34</v>
      </c>
    </row>
    <row r="68" spans="1:243" s="21" customFormat="1" ht="28.5">
      <c r="A68" s="83">
        <v>19.4</v>
      </c>
      <c r="B68" s="81" t="s">
        <v>97</v>
      </c>
      <c r="C68" s="79" t="s">
        <v>182</v>
      </c>
      <c r="D68" s="82">
        <v>6</v>
      </c>
      <c r="E68" s="82" t="s">
        <v>131</v>
      </c>
      <c r="F68" s="84">
        <v>109.6</v>
      </c>
      <c r="G68" s="23"/>
      <c r="H68" s="23"/>
      <c r="I68" s="35" t="s">
        <v>35</v>
      </c>
      <c r="J68" s="17">
        <f aca="true" t="shared" si="13" ref="J68:J76">IF(I68="Less(-)",-1,1)</f>
        <v>1</v>
      </c>
      <c r="K68" s="18" t="s">
        <v>45</v>
      </c>
      <c r="L68" s="18" t="s">
        <v>6</v>
      </c>
      <c r="M68" s="42"/>
      <c r="N68" s="23"/>
      <c r="O68" s="23"/>
      <c r="P68" s="41"/>
      <c r="Q68" s="23"/>
      <c r="R68" s="23"/>
      <c r="S68" s="41"/>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58">
        <f aca="true" t="shared" si="14" ref="BA68:BA76">total_amount_ba($B$2,$D$2,D68,F68,J68,K68,M68)</f>
        <v>657.6</v>
      </c>
      <c r="BB68" s="64">
        <f aca="true" t="shared" si="15" ref="BB68:BB78">BA68+SUM(N68:AZ68)</f>
        <v>657.6</v>
      </c>
      <c r="BC68" s="40" t="str">
        <f>SpellNumber(L68,BB68)</f>
        <v>INR  Six Hundred &amp; Fifty Seven  and Paise Sixty Only</v>
      </c>
      <c r="IE68" s="22">
        <v>2</v>
      </c>
      <c r="IF68" s="22" t="s">
        <v>32</v>
      </c>
      <c r="IG68" s="22" t="s">
        <v>39</v>
      </c>
      <c r="IH68" s="22">
        <v>10</v>
      </c>
      <c r="II68" s="22" t="s">
        <v>34</v>
      </c>
    </row>
    <row r="69" spans="1:243" s="21" customFormat="1" ht="28.5">
      <c r="A69" s="83">
        <v>19.5</v>
      </c>
      <c r="B69" s="81" t="s">
        <v>109</v>
      </c>
      <c r="C69" s="79" t="s">
        <v>183</v>
      </c>
      <c r="D69" s="82">
        <v>6</v>
      </c>
      <c r="E69" s="82" t="s">
        <v>131</v>
      </c>
      <c r="F69" s="84">
        <v>127.14</v>
      </c>
      <c r="G69" s="23"/>
      <c r="H69" s="23"/>
      <c r="I69" s="35" t="s">
        <v>35</v>
      </c>
      <c r="J69" s="17">
        <f t="shared" si="13"/>
        <v>1</v>
      </c>
      <c r="K69" s="18" t="s">
        <v>45</v>
      </c>
      <c r="L69" s="18" t="s">
        <v>6</v>
      </c>
      <c r="M69" s="42"/>
      <c r="N69" s="23"/>
      <c r="O69" s="23"/>
      <c r="P69" s="41"/>
      <c r="Q69" s="23"/>
      <c r="R69" s="23"/>
      <c r="S69" s="41"/>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58">
        <f t="shared" si="14"/>
        <v>762.84</v>
      </c>
      <c r="BB69" s="64">
        <f t="shared" si="15"/>
        <v>762.84</v>
      </c>
      <c r="BC69" s="40" t="str">
        <f aca="true" t="shared" si="16" ref="BC69:BC78">SpellNumber(L69,BB69)</f>
        <v>INR  Seven Hundred &amp; Sixty Two  and Paise Eighty Four Only</v>
      </c>
      <c r="IE69" s="22">
        <v>3</v>
      </c>
      <c r="IF69" s="22" t="s">
        <v>40</v>
      </c>
      <c r="IG69" s="22" t="s">
        <v>41</v>
      </c>
      <c r="IH69" s="22">
        <v>10</v>
      </c>
      <c r="II69" s="22" t="s">
        <v>34</v>
      </c>
    </row>
    <row r="70" spans="1:243" s="21" customFormat="1" ht="110.25">
      <c r="A70" s="83">
        <v>20</v>
      </c>
      <c r="B70" s="81" t="s">
        <v>110</v>
      </c>
      <c r="C70" s="79" t="s">
        <v>184</v>
      </c>
      <c r="D70" s="82">
        <v>1</v>
      </c>
      <c r="E70" s="82" t="s">
        <v>129</v>
      </c>
      <c r="F70" s="84">
        <v>4653.44</v>
      </c>
      <c r="G70" s="23"/>
      <c r="H70" s="23"/>
      <c r="I70" s="35" t="s">
        <v>35</v>
      </c>
      <c r="J70" s="17">
        <f t="shared" si="13"/>
        <v>1</v>
      </c>
      <c r="K70" s="18" t="s">
        <v>45</v>
      </c>
      <c r="L70" s="18" t="s">
        <v>6</v>
      </c>
      <c r="M70" s="42"/>
      <c r="N70" s="23"/>
      <c r="O70" s="23"/>
      <c r="P70" s="41"/>
      <c r="Q70" s="23"/>
      <c r="R70" s="23"/>
      <c r="S70" s="41"/>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58">
        <f t="shared" si="14"/>
        <v>4653.44</v>
      </c>
      <c r="BB70" s="64">
        <f t="shared" si="15"/>
        <v>4653.44</v>
      </c>
      <c r="BC70" s="40" t="str">
        <f t="shared" si="16"/>
        <v>INR  Four Thousand Six Hundred &amp; Fifty Three  and Paise Forty Four Only</v>
      </c>
      <c r="IE70" s="22">
        <v>1.01</v>
      </c>
      <c r="IF70" s="22" t="s">
        <v>36</v>
      </c>
      <c r="IG70" s="22" t="s">
        <v>33</v>
      </c>
      <c r="IH70" s="22">
        <v>123.223</v>
      </c>
      <c r="II70" s="22" t="s">
        <v>34</v>
      </c>
    </row>
    <row r="71" spans="1:243" s="21" customFormat="1" ht="126">
      <c r="A71" s="83">
        <v>21</v>
      </c>
      <c r="B71" s="81" t="s">
        <v>111</v>
      </c>
      <c r="C71" s="79" t="s">
        <v>185</v>
      </c>
      <c r="D71" s="82">
        <v>7</v>
      </c>
      <c r="E71" s="82" t="s">
        <v>128</v>
      </c>
      <c r="F71" s="84">
        <v>114.86</v>
      </c>
      <c r="G71" s="23"/>
      <c r="H71" s="23"/>
      <c r="I71" s="35" t="s">
        <v>35</v>
      </c>
      <c r="J71" s="17">
        <f t="shared" si="13"/>
        <v>1</v>
      </c>
      <c r="K71" s="18" t="s">
        <v>45</v>
      </c>
      <c r="L71" s="18" t="s">
        <v>6</v>
      </c>
      <c r="M71" s="42"/>
      <c r="N71" s="23"/>
      <c r="O71" s="23"/>
      <c r="P71" s="41"/>
      <c r="Q71" s="23"/>
      <c r="R71" s="23"/>
      <c r="S71" s="41"/>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43"/>
      <c r="AV71" s="37"/>
      <c r="AW71" s="37"/>
      <c r="AX71" s="37"/>
      <c r="AY71" s="37"/>
      <c r="AZ71" s="37"/>
      <c r="BA71" s="58">
        <f t="shared" si="14"/>
        <v>804.02</v>
      </c>
      <c r="BB71" s="64">
        <f t="shared" si="15"/>
        <v>804.02</v>
      </c>
      <c r="BC71" s="40" t="str">
        <f t="shared" si="16"/>
        <v>INR  Eight Hundred &amp; Four  and Paise Two Only</v>
      </c>
      <c r="IE71" s="22">
        <v>1.02</v>
      </c>
      <c r="IF71" s="22" t="s">
        <v>37</v>
      </c>
      <c r="IG71" s="22" t="s">
        <v>38</v>
      </c>
      <c r="IH71" s="22">
        <v>213</v>
      </c>
      <c r="II71" s="22" t="s">
        <v>34</v>
      </c>
    </row>
    <row r="72" spans="1:243" s="21" customFormat="1" ht="47.25">
      <c r="A72" s="83">
        <v>22</v>
      </c>
      <c r="B72" s="81" t="s">
        <v>112</v>
      </c>
      <c r="C72" s="79" t="s">
        <v>186</v>
      </c>
      <c r="D72" s="82">
        <v>20</v>
      </c>
      <c r="E72" s="82" t="s">
        <v>128</v>
      </c>
      <c r="F72" s="84">
        <v>49.98</v>
      </c>
      <c r="G72" s="23"/>
      <c r="H72" s="23"/>
      <c r="I72" s="35" t="s">
        <v>35</v>
      </c>
      <c r="J72" s="17">
        <f t="shared" si="13"/>
        <v>1</v>
      </c>
      <c r="K72" s="18" t="s">
        <v>45</v>
      </c>
      <c r="L72" s="18" t="s">
        <v>6</v>
      </c>
      <c r="M72" s="42"/>
      <c r="N72" s="23"/>
      <c r="O72" s="23"/>
      <c r="P72" s="41"/>
      <c r="Q72" s="23"/>
      <c r="R72" s="23"/>
      <c r="S72" s="41"/>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58">
        <f t="shared" si="14"/>
        <v>999.6</v>
      </c>
      <c r="BB72" s="64">
        <f t="shared" si="15"/>
        <v>999.6</v>
      </c>
      <c r="BC72" s="40" t="str">
        <f t="shared" si="16"/>
        <v>INR  Nine Hundred &amp; Ninety Nine  and Paise Sixty Only</v>
      </c>
      <c r="IE72" s="22">
        <v>2</v>
      </c>
      <c r="IF72" s="22" t="s">
        <v>32</v>
      </c>
      <c r="IG72" s="22" t="s">
        <v>39</v>
      </c>
      <c r="IH72" s="22">
        <v>10</v>
      </c>
      <c r="II72" s="22" t="s">
        <v>34</v>
      </c>
    </row>
    <row r="73" spans="1:243" s="21" customFormat="1" ht="110.25">
      <c r="A73" s="83">
        <v>23</v>
      </c>
      <c r="B73" s="81" t="s">
        <v>113</v>
      </c>
      <c r="C73" s="79" t="s">
        <v>187</v>
      </c>
      <c r="D73" s="82">
        <v>200</v>
      </c>
      <c r="E73" s="82" t="s">
        <v>128</v>
      </c>
      <c r="F73" s="84">
        <v>16.66</v>
      </c>
      <c r="G73" s="23"/>
      <c r="H73" s="23"/>
      <c r="I73" s="35" t="s">
        <v>35</v>
      </c>
      <c r="J73" s="17">
        <f t="shared" si="13"/>
        <v>1</v>
      </c>
      <c r="K73" s="18" t="s">
        <v>45</v>
      </c>
      <c r="L73" s="18" t="s">
        <v>6</v>
      </c>
      <c r="M73" s="42"/>
      <c r="N73" s="23"/>
      <c r="O73" s="23"/>
      <c r="P73" s="41"/>
      <c r="Q73" s="23"/>
      <c r="R73" s="23"/>
      <c r="S73" s="41"/>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58">
        <f t="shared" si="14"/>
        <v>3332</v>
      </c>
      <c r="BB73" s="64">
        <f t="shared" si="15"/>
        <v>3332</v>
      </c>
      <c r="BC73" s="40" t="str">
        <f t="shared" si="16"/>
        <v>INR  Three Thousand Three Hundred &amp; Thirty Two  Only</v>
      </c>
      <c r="IE73" s="22">
        <v>3</v>
      </c>
      <c r="IF73" s="22" t="s">
        <v>40</v>
      </c>
      <c r="IG73" s="22" t="s">
        <v>41</v>
      </c>
      <c r="IH73" s="22">
        <v>10</v>
      </c>
      <c r="II73" s="22" t="s">
        <v>34</v>
      </c>
    </row>
    <row r="74" spans="1:243" s="21" customFormat="1" ht="94.5">
      <c r="A74" s="83">
        <v>24</v>
      </c>
      <c r="B74" s="90" t="s">
        <v>114</v>
      </c>
      <c r="C74" s="79" t="s">
        <v>188</v>
      </c>
      <c r="D74" s="82">
        <v>35</v>
      </c>
      <c r="E74" s="83" t="s">
        <v>131</v>
      </c>
      <c r="F74" s="84">
        <v>69.27</v>
      </c>
      <c r="G74" s="23"/>
      <c r="H74" s="23"/>
      <c r="I74" s="35" t="s">
        <v>35</v>
      </c>
      <c r="J74" s="17">
        <f t="shared" si="13"/>
        <v>1</v>
      </c>
      <c r="K74" s="18" t="s">
        <v>45</v>
      </c>
      <c r="L74" s="18" t="s">
        <v>6</v>
      </c>
      <c r="M74" s="42"/>
      <c r="N74" s="23"/>
      <c r="O74" s="23"/>
      <c r="P74" s="41"/>
      <c r="Q74" s="23"/>
      <c r="R74" s="23"/>
      <c r="S74" s="41"/>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58">
        <f t="shared" si="14"/>
        <v>2424.45</v>
      </c>
      <c r="BB74" s="64">
        <f t="shared" si="15"/>
        <v>2424.45</v>
      </c>
      <c r="BC74" s="40" t="str">
        <f t="shared" si="16"/>
        <v>INR  Two Thousand Four Hundred &amp; Twenty Four  and Paise Forty Five Only</v>
      </c>
      <c r="IE74" s="22">
        <v>1.01</v>
      </c>
      <c r="IF74" s="22" t="s">
        <v>36</v>
      </c>
      <c r="IG74" s="22" t="s">
        <v>33</v>
      </c>
      <c r="IH74" s="22">
        <v>123.223</v>
      </c>
      <c r="II74" s="22" t="s">
        <v>34</v>
      </c>
    </row>
    <row r="75" spans="1:243" s="21" customFormat="1" ht="110.25">
      <c r="A75" s="80">
        <v>25</v>
      </c>
      <c r="B75" s="81" t="s">
        <v>115</v>
      </c>
      <c r="C75" s="79" t="s">
        <v>189</v>
      </c>
      <c r="D75" s="34"/>
      <c r="E75" s="15"/>
      <c r="F75" s="35"/>
      <c r="G75" s="16"/>
      <c r="H75" s="16"/>
      <c r="I75" s="35"/>
      <c r="J75" s="17"/>
      <c r="K75" s="18"/>
      <c r="L75" s="18"/>
      <c r="M75" s="19"/>
      <c r="N75" s="20"/>
      <c r="O75" s="20"/>
      <c r="P75" s="36"/>
      <c r="Q75" s="20"/>
      <c r="R75" s="20"/>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8"/>
      <c r="BB75" s="39"/>
      <c r="BC75" s="40"/>
      <c r="IE75" s="22">
        <v>1.02</v>
      </c>
      <c r="IF75" s="22" t="s">
        <v>37</v>
      </c>
      <c r="IG75" s="22" t="s">
        <v>38</v>
      </c>
      <c r="IH75" s="22">
        <v>213</v>
      </c>
      <c r="II75" s="22" t="s">
        <v>34</v>
      </c>
    </row>
    <row r="76" spans="1:243" s="21" customFormat="1" ht="28.5">
      <c r="A76" s="80">
        <v>25.1</v>
      </c>
      <c r="B76" s="81" t="s">
        <v>116</v>
      </c>
      <c r="C76" s="79" t="s">
        <v>190</v>
      </c>
      <c r="D76" s="82">
        <v>4</v>
      </c>
      <c r="E76" s="83" t="s">
        <v>129</v>
      </c>
      <c r="F76" s="84">
        <v>288.47</v>
      </c>
      <c r="G76" s="23"/>
      <c r="H76" s="23"/>
      <c r="I76" s="35" t="s">
        <v>35</v>
      </c>
      <c r="J76" s="17">
        <f t="shared" si="13"/>
        <v>1</v>
      </c>
      <c r="K76" s="18" t="s">
        <v>45</v>
      </c>
      <c r="L76" s="18" t="s">
        <v>6</v>
      </c>
      <c r="M76" s="42"/>
      <c r="N76" s="23"/>
      <c r="O76" s="23"/>
      <c r="P76" s="41"/>
      <c r="Q76" s="23"/>
      <c r="R76" s="23"/>
      <c r="S76" s="41"/>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58">
        <f t="shared" si="14"/>
        <v>1153.88</v>
      </c>
      <c r="BB76" s="64">
        <f t="shared" si="15"/>
        <v>1153.88</v>
      </c>
      <c r="BC76" s="40" t="str">
        <f t="shared" si="16"/>
        <v>INR  One Thousand One Hundred &amp; Fifty Three  and Paise Eighty Eight Only</v>
      </c>
      <c r="IE76" s="22">
        <v>2</v>
      </c>
      <c r="IF76" s="22" t="s">
        <v>32</v>
      </c>
      <c r="IG76" s="22" t="s">
        <v>39</v>
      </c>
      <c r="IH76" s="22">
        <v>10</v>
      </c>
      <c r="II76" s="22" t="s">
        <v>34</v>
      </c>
    </row>
    <row r="77" spans="1:243" s="21" customFormat="1" ht="78.75">
      <c r="A77" s="80">
        <v>26</v>
      </c>
      <c r="B77" s="81" t="s">
        <v>117</v>
      </c>
      <c r="C77" s="79" t="s">
        <v>191</v>
      </c>
      <c r="D77" s="34"/>
      <c r="E77" s="15"/>
      <c r="F77" s="35"/>
      <c r="G77" s="16"/>
      <c r="H77" s="16"/>
      <c r="I77" s="35"/>
      <c r="J77" s="17"/>
      <c r="K77" s="18"/>
      <c r="L77" s="18"/>
      <c r="M77" s="19"/>
      <c r="N77" s="20"/>
      <c r="O77" s="20"/>
      <c r="P77" s="36"/>
      <c r="Q77" s="20"/>
      <c r="R77" s="20"/>
      <c r="S77" s="36"/>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8"/>
      <c r="BB77" s="39"/>
      <c r="BC77" s="40"/>
      <c r="IE77" s="22">
        <v>1.01</v>
      </c>
      <c r="IF77" s="22" t="s">
        <v>36</v>
      </c>
      <c r="IG77" s="22" t="s">
        <v>33</v>
      </c>
      <c r="IH77" s="22">
        <v>123.223</v>
      </c>
      <c r="II77" s="22" t="s">
        <v>34</v>
      </c>
    </row>
    <row r="78" spans="1:243" s="21" customFormat="1" ht="28.5">
      <c r="A78" s="80">
        <v>26.1</v>
      </c>
      <c r="B78" s="81" t="s">
        <v>118</v>
      </c>
      <c r="C78" s="79" t="s">
        <v>192</v>
      </c>
      <c r="D78" s="82">
        <v>60</v>
      </c>
      <c r="E78" s="83" t="s">
        <v>128</v>
      </c>
      <c r="F78" s="84">
        <v>344.59</v>
      </c>
      <c r="G78" s="23"/>
      <c r="H78" s="23"/>
      <c r="I78" s="35" t="s">
        <v>35</v>
      </c>
      <c r="J78" s="17">
        <f>IF(I78="Less(-)",-1,1)</f>
        <v>1</v>
      </c>
      <c r="K78" s="18" t="s">
        <v>45</v>
      </c>
      <c r="L78" s="18" t="s">
        <v>6</v>
      </c>
      <c r="M78" s="42"/>
      <c r="N78" s="23"/>
      <c r="O78" s="23"/>
      <c r="P78" s="41"/>
      <c r="Q78" s="23"/>
      <c r="R78" s="23"/>
      <c r="S78" s="41"/>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58">
        <f>total_amount_ba($B$2,$D$2,D78,F78,J78,K78,M78)</f>
        <v>20675.4</v>
      </c>
      <c r="BB78" s="64">
        <f t="shared" si="15"/>
        <v>20675.4</v>
      </c>
      <c r="BC78" s="40" t="str">
        <f t="shared" si="16"/>
        <v>INR  Twenty Thousand Six Hundred &amp; Seventy Five  and Paise Forty Only</v>
      </c>
      <c r="IE78" s="22">
        <v>1.02</v>
      </c>
      <c r="IF78" s="22" t="s">
        <v>37</v>
      </c>
      <c r="IG78" s="22" t="s">
        <v>38</v>
      </c>
      <c r="IH78" s="22">
        <v>213</v>
      </c>
      <c r="II78" s="22" t="s">
        <v>34</v>
      </c>
    </row>
    <row r="79" spans="1:243" s="21" customFormat="1" ht="110.25">
      <c r="A79" s="80">
        <v>27</v>
      </c>
      <c r="B79" s="81" t="s">
        <v>119</v>
      </c>
      <c r="C79" s="79" t="s">
        <v>193</v>
      </c>
      <c r="D79" s="34"/>
      <c r="E79" s="15"/>
      <c r="F79" s="35"/>
      <c r="G79" s="16"/>
      <c r="H79" s="16"/>
      <c r="I79" s="35"/>
      <c r="J79" s="17"/>
      <c r="K79" s="18"/>
      <c r="L79" s="18"/>
      <c r="M79" s="19"/>
      <c r="N79" s="20"/>
      <c r="O79" s="20"/>
      <c r="P79" s="36"/>
      <c r="Q79" s="20"/>
      <c r="R79" s="20"/>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8"/>
      <c r="BB79" s="39"/>
      <c r="BC79" s="40"/>
      <c r="IE79" s="22">
        <v>2</v>
      </c>
      <c r="IF79" s="22" t="s">
        <v>32</v>
      </c>
      <c r="IG79" s="22" t="s">
        <v>39</v>
      </c>
      <c r="IH79" s="22">
        <v>10</v>
      </c>
      <c r="II79" s="22" t="s">
        <v>34</v>
      </c>
    </row>
    <row r="80" spans="1:243" s="21" customFormat="1" ht="31.5">
      <c r="A80" s="80">
        <v>27.1</v>
      </c>
      <c r="B80" s="81" t="s">
        <v>120</v>
      </c>
      <c r="C80" s="79" t="s">
        <v>194</v>
      </c>
      <c r="D80" s="82">
        <v>40</v>
      </c>
      <c r="E80" s="83" t="s">
        <v>128</v>
      </c>
      <c r="F80" s="84">
        <v>296.36</v>
      </c>
      <c r="G80" s="23"/>
      <c r="H80" s="23"/>
      <c r="I80" s="35" t="s">
        <v>35</v>
      </c>
      <c r="J80" s="17">
        <f>IF(I80="Less(-)",-1,1)</f>
        <v>1</v>
      </c>
      <c r="K80" s="18" t="s">
        <v>45</v>
      </c>
      <c r="L80" s="18" t="s">
        <v>6</v>
      </c>
      <c r="M80" s="42"/>
      <c r="N80" s="23"/>
      <c r="O80" s="23"/>
      <c r="P80" s="41"/>
      <c r="Q80" s="23"/>
      <c r="R80" s="23"/>
      <c r="S80" s="41"/>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58">
        <f>total_amount_ba($B$2,$D$2,D80,F80,J80,K80,M80)</f>
        <v>11854.4</v>
      </c>
      <c r="BB80" s="64">
        <f>BA80+SUM(N80:AZ80)</f>
        <v>11854.4</v>
      </c>
      <c r="BC80" s="40" t="str">
        <f>SpellNumber(L80,BB80)</f>
        <v>INR  Eleven Thousand Eight Hundred &amp; Fifty Four  and Paise Forty Only</v>
      </c>
      <c r="IE80" s="22">
        <v>3</v>
      </c>
      <c r="IF80" s="22" t="s">
        <v>40</v>
      </c>
      <c r="IG80" s="22" t="s">
        <v>41</v>
      </c>
      <c r="IH80" s="22">
        <v>10</v>
      </c>
      <c r="II80" s="22" t="s">
        <v>34</v>
      </c>
    </row>
    <row r="81" spans="1:243" s="21" customFormat="1" ht="78.75">
      <c r="A81" s="80">
        <v>28</v>
      </c>
      <c r="B81" s="81" t="s">
        <v>121</v>
      </c>
      <c r="C81" s="79" t="s">
        <v>195</v>
      </c>
      <c r="D81" s="34"/>
      <c r="E81" s="15"/>
      <c r="F81" s="35"/>
      <c r="G81" s="16"/>
      <c r="H81" s="16"/>
      <c r="I81" s="35"/>
      <c r="J81" s="17"/>
      <c r="K81" s="18"/>
      <c r="L81" s="18"/>
      <c r="M81" s="19"/>
      <c r="N81" s="20"/>
      <c r="O81" s="20"/>
      <c r="P81" s="36"/>
      <c r="Q81" s="20"/>
      <c r="R81" s="20"/>
      <c r="S81" s="36"/>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8"/>
      <c r="BB81" s="39"/>
      <c r="BC81" s="40"/>
      <c r="IE81" s="22">
        <v>1.01</v>
      </c>
      <c r="IF81" s="22" t="s">
        <v>36</v>
      </c>
      <c r="IG81" s="22" t="s">
        <v>33</v>
      </c>
      <c r="IH81" s="22">
        <v>123.223</v>
      </c>
      <c r="II81" s="22" t="s">
        <v>34</v>
      </c>
    </row>
    <row r="82" spans="1:243" s="21" customFormat="1" ht="31.5">
      <c r="A82" s="80">
        <v>28.1</v>
      </c>
      <c r="B82" s="81" t="s">
        <v>120</v>
      </c>
      <c r="C82" s="79" t="s">
        <v>196</v>
      </c>
      <c r="D82" s="82">
        <v>8</v>
      </c>
      <c r="E82" s="83" t="s">
        <v>128</v>
      </c>
      <c r="F82" s="84">
        <v>41.21</v>
      </c>
      <c r="G82" s="23"/>
      <c r="H82" s="23"/>
      <c r="I82" s="35" t="s">
        <v>35</v>
      </c>
      <c r="J82" s="17">
        <f>IF(I82="Less(-)",-1,1)</f>
        <v>1</v>
      </c>
      <c r="K82" s="18" t="s">
        <v>45</v>
      </c>
      <c r="L82" s="18" t="s">
        <v>6</v>
      </c>
      <c r="M82" s="42"/>
      <c r="N82" s="23"/>
      <c r="O82" s="23"/>
      <c r="P82" s="41"/>
      <c r="Q82" s="23"/>
      <c r="R82" s="23"/>
      <c r="S82" s="41"/>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43"/>
      <c r="AV82" s="37"/>
      <c r="AW82" s="37"/>
      <c r="AX82" s="37"/>
      <c r="AY82" s="37"/>
      <c r="AZ82" s="37"/>
      <c r="BA82" s="58">
        <f>total_amount_ba($B$2,$D$2,D82,F82,J82,K82,M82)</f>
        <v>329.68</v>
      </c>
      <c r="BB82" s="64">
        <f>BA82+SUM(N82:AZ82)</f>
        <v>329.68</v>
      </c>
      <c r="BC82" s="40" t="str">
        <f>SpellNumber(L82,BB82)</f>
        <v>INR  Three Hundred &amp; Twenty Nine  and Paise Sixty Eight Only</v>
      </c>
      <c r="IE82" s="22">
        <v>1.02</v>
      </c>
      <c r="IF82" s="22" t="s">
        <v>37</v>
      </c>
      <c r="IG82" s="22" t="s">
        <v>38</v>
      </c>
      <c r="IH82" s="22">
        <v>213</v>
      </c>
      <c r="II82" s="22" t="s">
        <v>34</v>
      </c>
    </row>
    <row r="83" spans="1:243" s="21" customFormat="1" ht="78.75">
      <c r="A83" s="87">
        <v>29</v>
      </c>
      <c r="B83" s="81" t="s">
        <v>122</v>
      </c>
      <c r="C83" s="79" t="s">
        <v>197</v>
      </c>
      <c r="D83" s="34"/>
      <c r="E83" s="15"/>
      <c r="F83" s="35"/>
      <c r="G83" s="16"/>
      <c r="H83" s="16"/>
      <c r="I83" s="35"/>
      <c r="J83" s="17"/>
      <c r="K83" s="18"/>
      <c r="L83" s="18"/>
      <c r="M83" s="19"/>
      <c r="N83" s="20"/>
      <c r="O83" s="20"/>
      <c r="P83" s="36"/>
      <c r="Q83" s="20"/>
      <c r="R83" s="20"/>
      <c r="S83" s="36"/>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8"/>
      <c r="BB83" s="39"/>
      <c r="BC83" s="40"/>
      <c r="IE83" s="22">
        <v>2</v>
      </c>
      <c r="IF83" s="22" t="s">
        <v>32</v>
      </c>
      <c r="IG83" s="22" t="s">
        <v>39</v>
      </c>
      <c r="IH83" s="22">
        <v>10</v>
      </c>
      <c r="II83" s="22" t="s">
        <v>34</v>
      </c>
    </row>
    <row r="84" spans="1:243" s="21" customFormat="1" ht="47.25">
      <c r="A84" s="80">
        <v>29.1</v>
      </c>
      <c r="B84" s="81" t="s">
        <v>123</v>
      </c>
      <c r="C84" s="79" t="s">
        <v>198</v>
      </c>
      <c r="D84" s="82">
        <v>12</v>
      </c>
      <c r="E84" s="83" t="s">
        <v>128</v>
      </c>
      <c r="F84" s="84">
        <v>91.19</v>
      </c>
      <c r="G84" s="23"/>
      <c r="H84" s="23"/>
      <c r="I84" s="35" t="s">
        <v>35</v>
      </c>
      <c r="J84" s="17">
        <f>IF(I84="Less(-)",-1,1)</f>
        <v>1</v>
      </c>
      <c r="K84" s="18" t="s">
        <v>45</v>
      </c>
      <c r="L84" s="18" t="s">
        <v>6</v>
      </c>
      <c r="M84" s="42"/>
      <c r="N84" s="23"/>
      <c r="O84" s="23"/>
      <c r="P84" s="41"/>
      <c r="Q84" s="23"/>
      <c r="R84" s="23"/>
      <c r="S84" s="41"/>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58">
        <f>total_amount_ba($B$2,$D$2,D84,F84,J84,K84,M84)</f>
        <v>1094.28</v>
      </c>
      <c r="BB84" s="64">
        <f>BA84+SUM(N84:AZ84)</f>
        <v>1094.28</v>
      </c>
      <c r="BC84" s="40" t="str">
        <f>SpellNumber(L84,BB84)</f>
        <v>INR  One Thousand  &amp;Ninety Four  and Paise Twenty Eight Only</v>
      </c>
      <c r="IE84" s="22">
        <v>3</v>
      </c>
      <c r="IF84" s="22" t="s">
        <v>40</v>
      </c>
      <c r="IG84" s="22" t="s">
        <v>41</v>
      </c>
      <c r="IH84" s="22">
        <v>10</v>
      </c>
      <c r="II84" s="22" t="s">
        <v>34</v>
      </c>
    </row>
    <row r="85" spans="1:243" s="21" customFormat="1" ht="78.75">
      <c r="A85" s="80">
        <v>30</v>
      </c>
      <c r="B85" s="81" t="s">
        <v>124</v>
      </c>
      <c r="C85" s="79" t="s">
        <v>199</v>
      </c>
      <c r="D85" s="34"/>
      <c r="E85" s="15"/>
      <c r="F85" s="35"/>
      <c r="G85" s="16"/>
      <c r="H85" s="16"/>
      <c r="I85" s="35"/>
      <c r="J85" s="17"/>
      <c r="K85" s="18"/>
      <c r="L85" s="18"/>
      <c r="M85" s="19"/>
      <c r="N85" s="20"/>
      <c r="O85" s="20"/>
      <c r="P85" s="36"/>
      <c r="Q85" s="20"/>
      <c r="R85" s="20"/>
      <c r="S85" s="36"/>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8"/>
      <c r="BB85" s="39"/>
      <c r="BC85" s="40"/>
      <c r="IE85" s="22">
        <v>1.01</v>
      </c>
      <c r="IF85" s="22" t="s">
        <v>36</v>
      </c>
      <c r="IG85" s="22" t="s">
        <v>33</v>
      </c>
      <c r="IH85" s="22">
        <v>123.223</v>
      </c>
      <c r="II85" s="22" t="s">
        <v>34</v>
      </c>
    </row>
    <row r="86" spans="1:243" s="21" customFormat="1" ht="28.5">
      <c r="A86" s="80">
        <v>30.1</v>
      </c>
      <c r="B86" s="81" t="s">
        <v>125</v>
      </c>
      <c r="C86" s="79" t="s">
        <v>200</v>
      </c>
      <c r="D86" s="82">
        <v>8</v>
      </c>
      <c r="E86" s="83" t="s">
        <v>127</v>
      </c>
      <c r="F86" s="84">
        <v>469.97</v>
      </c>
      <c r="G86" s="23"/>
      <c r="H86" s="23"/>
      <c r="I86" s="35" t="s">
        <v>35</v>
      </c>
      <c r="J86" s="17">
        <f>IF(I86="Less(-)",-1,1)</f>
        <v>1</v>
      </c>
      <c r="K86" s="18" t="s">
        <v>45</v>
      </c>
      <c r="L86" s="18" t="s">
        <v>6</v>
      </c>
      <c r="M86" s="42"/>
      <c r="N86" s="23"/>
      <c r="O86" s="23"/>
      <c r="P86" s="41"/>
      <c r="Q86" s="23"/>
      <c r="R86" s="23"/>
      <c r="S86" s="41"/>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58">
        <f>total_amount_ba($B$2,$D$2,D86,F86,J86,K86,M86)</f>
        <v>3759.76</v>
      </c>
      <c r="BB86" s="64">
        <f>BA86+SUM(N86:AZ86)</f>
        <v>3759.76</v>
      </c>
      <c r="BC86" s="40" t="str">
        <f>SpellNumber(L86,BB86)</f>
        <v>INR  Three Thousand Seven Hundred &amp; Fifty Nine  and Paise Seventy Six Only</v>
      </c>
      <c r="IE86" s="22">
        <v>1.02</v>
      </c>
      <c r="IF86" s="22" t="s">
        <v>37</v>
      </c>
      <c r="IG86" s="22" t="s">
        <v>38</v>
      </c>
      <c r="IH86" s="22">
        <v>213</v>
      </c>
      <c r="II86" s="22" t="s">
        <v>34</v>
      </c>
    </row>
    <row r="87" spans="1:243" s="21" customFormat="1" ht="34.5" customHeight="1">
      <c r="A87" s="44" t="s">
        <v>43</v>
      </c>
      <c r="B87" s="45"/>
      <c r="C87" s="46"/>
      <c r="D87" s="47"/>
      <c r="E87" s="47"/>
      <c r="F87" s="47"/>
      <c r="G87" s="47"/>
      <c r="H87" s="48"/>
      <c r="I87" s="48"/>
      <c r="J87" s="48"/>
      <c r="K87" s="48"/>
      <c r="L87" s="49"/>
      <c r="BA87" s="59">
        <f>SUM(BA13:BA86)</f>
        <v>461669</v>
      </c>
      <c r="BB87" s="63">
        <f>SUM(BB13:BB86)</f>
        <v>461669</v>
      </c>
      <c r="BC87" s="40" t="str">
        <f>SpellNumber($E$2,BB87)</f>
        <v>INR  Four Lakh Sixty One Thousand Six Hundred &amp; Sixty Nine  Only</v>
      </c>
      <c r="IE87" s="22">
        <v>4</v>
      </c>
      <c r="IF87" s="22" t="s">
        <v>37</v>
      </c>
      <c r="IG87" s="22" t="s">
        <v>42</v>
      </c>
      <c r="IH87" s="22">
        <v>10</v>
      </c>
      <c r="II87" s="22" t="s">
        <v>34</v>
      </c>
    </row>
    <row r="88" spans="1:243" s="26" customFormat="1" ht="33.75" customHeight="1">
      <c r="A88" s="45" t="s">
        <v>47</v>
      </c>
      <c r="B88" s="50"/>
      <c r="C88" s="24"/>
      <c r="D88" s="51"/>
      <c r="E88" s="52" t="s">
        <v>53</v>
      </c>
      <c r="F88" s="61"/>
      <c r="G88" s="53"/>
      <c r="H88" s="25"/>
      <c r="I88" s="25"/>
      <c r="J88" s="25"/>
      <c r="K88" s="54"/>
      <c r="L88" s="55"/>
      <c r="M88" s="56"/>
      <c r="O88" s="21"/>
      <c r="P88" s="21"/>
      <c r="Q88" s="21"/>
      <c r="R88" s="21"/>
      <c r="S88" s="21"/>
      <c r="BA88" s="60">
        <f>IF(ISBLANK(F88),0,IF(E88="Excess (+)",ROUND(BA87+(BA87*F88),2),IF(E88="Less (-)",ROUND(BA87+(BA87*F88*(-1)),2),IF(E88="At Par",BA87,0))))</f>
        <v>0</v>
      </c>
      <c r="BB88" s="62">
        <f>ROUND(BA88,0)</f>
        <v>0</v>
      </c>
      <c r="BC88" s="40" t="str">
        <f>SpellNumber($E$2,BA88)</f>
        <v>INR Zero Only</v>
      </c>
      <c r="IE88" s="27"/>
      <c r="IF88" s="27"/>
      <c r="IG88" s="27"/>
      <c r="IH88" s="27"/>
      <c r="II88" s="27"/>
    </row>
    <row r="89" spans="1:243" s="26" customFormat="1" ht="41.25" customHeight="1">
      <c r="A89" s="44" t="s">
        <v>46</v>
      </c>
      <c r="B89" s="44"/>
      <c r="C89" s="69" t="str">
        <f>SpellNumber($E$2,BA88)</f>
        <v>INR Zero Only</v>
      </c>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1"/>
      <c r="IE89" s="27"/>
      <c r="IF89" s="27"/>
      <c r="IG89" s="27"/>
      <c r="IH89" s="27"/>
      <c r="II89" s="27"/>
    </row>
    <row r="90" spans="3:243" s="12" customFormat="1" ht="15">
      <c r="C90" s="28"/>
      <c r="D90" s="28"/>
      <c r="E90" s="28"/>
      <c r="F90" s="28"/>
      <c r="G90" s="28"/>
      <c r="H90" s="28"/>
      <c r="I90" s="28"/>
      <c r="J90" s="28"/>
      <c r="K90" s="28"/>
      <c r="L90" s="28"/>
      <c r="M90" s="28"/>
      <c r="O90" s="28"/>
      <c r="BA90" s="28"/>
      <c r="BC90" s="28"/>
      <c r="IE90" s="13"/>
      <c r="IF90" s="13"/>
      <c r="IG90" s="13"/>
      <c r="IH90" s="13"/>
      <c r="II90" s="13"/>
    </row>
  </sheetData>
  <sheetProtection password="EEC8" sheet="1" selectLockedCells="1"/>
  <mergeCells count="8">
    <mergeCell ref="A9:BC9"/>
    <mergeCell ref="C89:BC8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8">
      <formula1>IF(E88="Select",-1,IF(E88="At Par",0,0))</formula1>
      <formula2>IF(E88="Select",-1,IF(E88="At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8">
      <formula1>0</formula1>
      <formula2>IF(E88&lt;&gt;"Select",99.9,0)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86 M16:M20 M28:M31 M33 M35 M37:M38 M40:M41 M43:M44 M46:M47 M49 M51:M63 M65:M74 M76 M78 M80 M82 M84 M14 M22 M24:M26">
      <formula1>0</formula1>
      <formula2>999999999999999</formula2>
    </dataValidation>
    <dataValidation allowBlank="1" showInputMessage="1" showErrorMessage="1" promptTitle="Item Description" prompt="Please enter Item Description in text" sqref="B82:B86 B71:B76 B60:B65 B49:B54 B18:B23 B29:B34 B40:B4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8">
      <formula1>0</formula1>
      <formula2>99.9</formula2>
    </dataValidation>
    <dataValidation type="list" allowBlank="1" showInputMessage="1" showErrorMessage="1" sqref="C2">
      <formula1>"Normal, SingleWindow, Alternate"</formula1>
    </dataValidation>
    <dataValidation type="list" allowBlank="1" showInputMessage="1" showErrorMessage="1" sqref="E88">
      <formula1>"Select, Excess (+), Less (-)"</formula1>
    </dataValidation>
    <dataValidation type="list" allowBlank="1" showInputMessage="1" showErrorMessage="1" sqref="L84 L8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6">
      <formula1>"INR"</formula1>
    </dataValidation>
    <dataValidation type="decimal" allowBlank="1" showInputMessage="1" showErrorMessage="1" promptTitle="Rate Entry" prompt="Please enter the Basic Price in Rupees for this item. " errorTitle="Invaid Entry" error="Only Numeric Values are allowed. " sqref="G13:H86">
      <formula1>0</formula1>
      <formula2>999999999999999</formula2>
    </dataValidation>
    <dataValidation type="decimal" allowBlank="1" showInputMessage="1" showErrorMessage="1" promptTitle="Quantity" prompt="Please enter the Quantity for this item. " errorTitle="Invalid Entry" error="Only Numeric Values are allowed. " sqref="D13:D86 F13:F86">
      <formula1>0</formula1>
      <formula2>999999999999999</formula2>
    </dataValidation>
    <dataValidation allowBlank="1" showInputMessage="1" showErrorMessage="1" promptTitle="Units" prompt="Please enter Units in text" sqref="E13:E86"/>
    <dataValidation type="decimal" allowBlank="1" showInputMessage="1" showErrorMessage="1" promptTitle="Rate Entry" prompt="Please enter the Inspection Charges in Rupees for this item. " errorTitle="Invaid Entry" error="Only Numeric Values are allowed. " sqref="Q13:Q8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86">
      <formula1>0</formula1>
      <formula2>999999999999999</formula2>
    </dataValidation>
    <dataValidation allowBlank="1" showInputMessage="1" showErrorMessage="1" promptTitle="Itemcode/Make" prompt="Please enter text" sqref="C13:C86"/>
    <dataValidation type="decimal" allowBlank="1" showInputMessage="1" showErrorMessage="1" errorTitle="Invalid Entry" error="Only Numeric Values are allowed. " sqref="A13:A86">
      <formula1>0</formula1>
      <formula2>999999999999999</formula2>
    </dataValidation>
    <dataValidation type="list" showInputMessage="1" showErrorMessage="1" sqref="I13:I86">
      <formula1>"Excess(+), Less(-)"</formula1>
    </dataValidation>
    <dataValidation allowBlank="1" showInputMessage="1" showErrorMessage="1" promptTitle="Addition / Deduction" prompt="Please Choose the correct One" sqref="J13:J86"/>
    <dataValidation type="list" allowBlank="1" showInputMessage="1" showErrorMessage="1" sqref="K13:K86">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2022-04-29T14:05:08Z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