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<sst xmlns="http://schemas.openxmlformats.org/spreadsheetml/2006/main" count="182" uniqueCount="69">
  <si>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</si>
  <si>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</si>
  <si>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</si>
  <si>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</si>
  <si>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</si>
  <si>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</si>
  <si>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</si>
  <si>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</si>
  <si>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</si>
  <si>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</si>
  <si>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</si>
  <si>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</si>
  <si>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</si>
  <si>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</si>
  <si>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</si>
  <si>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</si>
  <si>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</si>
  <si>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</si>
  <si>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</si>
  <si>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</si>
  <si>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</si>
  <si>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</si>
  <si>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</si>
  <si>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</si>
  <si>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</si>
  <si>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</si>
  <si>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</si>
  <si>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</si>
  <si>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</si>
  <si>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</si>
  <si>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</si>
  <si>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</si>
  <si>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</si>
  <si>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</si>
  <si>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</si>
  <si>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</si>
  <si>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</si>
  <si>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</si>
  <si>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</si>
  <si>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</si>
  <si>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</si>
  <si>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</si>
  <si>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</si>
  <si>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</si>
  <si>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</si>
  <si>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</si>
  <si>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</si>
  <si>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</si>
  <si>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</si>
  <si>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</si>
  <si>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</si>
  <si>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</si>
  <si>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</si>
  <si>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</si>
  <si>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</si>
  <si>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</si>
  <si>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Name of Work: Internal painting of reading room ceiling,halloffice ,warden office and External repairing and painting of common area at hall-3</t>
  </si>
  <si>
    <t>FINISHING</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</si>
  <si>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</si>
  <si>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</si>
  <si>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</si>
  <si>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</si>
  <si>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Finishing walls with Premium Acrylic Smooth exterior paint with Silicone additives of required shade</t>
  </si>
  <si>
    <t>Old work (one or more coats applied @ 0.83 ltr/10 sqm).</t>
  </si>
  <si>
    <t>Dismantling and Demolishing</t>
  </si>
  <si>
    <t>NEW TECHNOLOGIES AND MATERIALS</t>
  </si>
  <si>
    <t>Providing, mixing and applying SBR polymer (of approved make) modified Cement mortar in proportion of 1:4 (1 cement: 4 graded coarse sand with polymer minimum 2% by wt. of cement used)  as per specifications and directions of Engineer-in-charge. Note: Measurement and payment: The pre-measurement of thickness shall be done just after the surface preparation is completed and Payment under this item shall be made only after proper wet curing has been done and surface has been satisfactorily evaluated by sounding / tapping with a blunt metal instrument and/or the 75mm size cube crushing strength at the end of 28 days to be not less than 30 N/Sqmm2).</t>
  </si>
  <si>
    <t>25 mm average thickness in 2 layers.</t>
  </si>
  <si>
    <t>Contract No:  24/C/D1/2022-23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</si>
</sst>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9" xfId="59" applyNumberFormat="1" applyFont="1" applyFill="1" applyBorder="1" applyAlignment="1">
      <alignment vertical="top"/>
      <protection/>
    </xf>
    <xf numFmtId="2" fontId="14" fillId="0" borderId="15"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14" fillId="0" borderId="0" xfId="59" applyNumberFormat="1" applyFont="1" applyFill="1" applyBorder="1" applyAlignment="1">
      <alignment horizontal="right" vertical="top"/>
      <protection/>
    </xf>
    <xf numFmtId="0" fontId="4" fillId="0" borderId="15" xfId="59" applyNumberFormat="1" applyFont="1" applyFill="1" applyBorder="1" applyAlignment="1">
      <alignment vertical="top" wrapText="1"/>
      <protection/>
    </xf>
    <xf numFmtId="2" fontId="57" fillId="0" borderId="15" xfId="0" applyNumberFormat="1" applyFont="1" applyFill="1" applyBorder="1" applyAlignment="1">
      <alignment horizontal="justify" vertical="top" wrapText="1"/>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wrapText="1"/>
    </xf>
    <xf numFmtId="0" fontId="14" fillId="0" borderId="13" xfId="59" applyNumberFormat="1" applyFont="1" applyFill="1" applyBorder="1" applyAlignment="1">
      <alignment horizontal="center" vertical="top" wrapText="1"/>
      <protection/>
    </xf>
    <xf numFmtId="0" fontId="14" fillId="0" borderId="19"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4"/>
  <sheetViews>
    <sheetView showGridLines="0" view="pageBreakPreview" zoomScaleNormal="85" zoomScaleSheetLayoutView="100" zoomScalePageLayoutView="0" workbookViewId="0" topLeftCell="A20">
      <selection activeCell="F44" sqref="F44"/>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9" t="str">
        <f>B2&amp;" BoQ"</f>
        <v>Percentage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0" t="s">
        <v>42</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75" customHeight="1">
      <c r="A5" s="70" t="s">
        <v>56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70" t="s">
        <v>68</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72" customHeight="1">
      <c r="A8" s="11" t="s">
        <v>39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2" t="s">
        <v>47</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7</v>
      </c>
      <c r="BB12" s="41">
        <v>54</v>
      </c>
      <c r="BC12" s="16">
        <v>8</v>
      </c>
      <c r="IE12" s="18"/>
      <c r="IF12" s="18"/>
      <c r="IG12" s="18"/>
      <c r="IH12" s="18"/>
      <c r="II12" s="18"/>
    </row>
    <row r="13" spans="1:243" s="21" customFormat="1" ht="24.75" customHeight="1">
      <c r="A13" s="55">
        <v>1</v>
      </c>
      <c r="B13" s="64" t="s">
        <v>57</v>
      </c>
      <c r="C13" s="33"/>
      <c r="D13" s="73"/>
      <c r="E13" s="73"/>
      <c r="F13" s="73"/>
      <c r="G13" s="73"/>
      <c r="H13" s="73"/>
      <c r="I13" s="73"/>
      <c r="J13" s="73"/>
      <c r="K13" s="73"/>
      <c r="L13" s="73"/>
      <c r="M13" s="73"/>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IA13" s="21">
        <v>1</v>
      </c>
      <c r="IB13" s="21" t="s">
        <v>57</v>
      </c>
      <c r="IE13" s="22"/>
      <c r="IF13" s="22"/>
      <c r="IG13" s="22"/>
      <c r="IH13" s="22"/>
      <c r="II13" s="22"/>
    </row>
    <row r="14" spans="1:243" s="21" customFormat="1" ht="31.5">
      <c r="A14" s="55">
        <v>1.01</v>
      </c>
      <c r="B14" s="64" t="s">
        <v>58</v>
      </c>
      <c r="C14" s="33"/>
      <c r="D14" s="73"/>
      <c r="E14" s="73"/>
      <c r="F14" s="73"/>
      <c r="G14" s="73"/>
      <c r="H14" s="73"/>
      <c r="I14" s="73"/>
      <c r="J14" s="73"/>
      <c r="K14" s="73"/>
      <c r="L14" s="73"/>
      <c r="M14" s="73"/>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IA14" s="21">
        <v>1.01</v>
      </c>
      <c r="IB14" s="21" t="s">
        <v>58</v>
      </c>
      <c r="IE14" s="22"/>
      <c r="IF14" s="22"/>
      <c r="IG14" s="22"/>
      <c r="IH14" s="22"/>
      <c r="II14" s="22"/>
    </row>
    <row r="15" spans="1:243" s="21" customFormat="1" ht="42.75">
      <c r="A15" s="55">
        <v>1.02</v>
      </c>
      <c r="B15" s="64" t="s">
        <v>46</v>
      </c>
      <c r="C15" s="33"/>
      <c r="D15" s="65">
        <v>15</v>
      </c>
      <c r="E15" s="66" t="s">
        <v>43</v>
      </c>
      <c r="F15" s="56">
        <v>297.33</v>
      </c>
      <c r="G15" s="42"/>
      <c r="H15" s="36"/>
      <c r="I15" s="37" t="s">
        <v>33</v>
      </c>
      <c r="J15" s="38">
        <f>IF(I15="Less(-)",-1,1)</f>
        <v>1</v>
      </c>
      <c r="K15" s="36" t="s">
        <v>34</v>
      </c>
      <c r="L15" s="36" t="s">
        <v>4</v>
      </c>
      <c r="M15" s="39"/>
      <c r="N15" s="48"/>
      <c r="O15" s="48"/>
      <c r="P15" s="49"/>
      <c r="Q15" s="48"/>
      <c r="R15" s="48"/>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1">
        <f>total_amount_ba($B$2,$D$2,D15,F15,J15,K15,M15)</f>
        <v>4459.95</v>
      </c>
      <c r="BB15" s="50">
        <f>BA15+SUM(N15:AZ15)</f>
        <v>4459.95</v>
      </c>
      <c r="BC15" s="54" t="str">
        <f>SpellNumber(L15,BB15)</f>
        <v>INR  Four Thousand Four Hundred &amp; Fifty Nine  and Paise Ninety Five Only</v>
      </c>
      <c r="IA15" s="21">
        <v>1.02</v>
      </c>
      <c r="IB15" s="21" t="s">
        <v>46</v>
      </c>
      <c r="ID15" s="21">
        <v>15</v>
      </c>
      <c r="IE15" s="22" t="s">
        <v>43</v>
      </c>
      <c r="IF15" s="22"/>
      <c r="IG15" s="22"/>
      <c r="IH15" s="22"/>
      <c r="II15" s="22"/>
    </row>
    <row r="16" spans="1:243" s="21" customFormat="1" ht="94.5">
      <c r="A16" s="55">
        <v>1.03</v>
      </c>
      <c r="B16" s="64" t="s">
        <v>59</v>
      </c>
      <c r="C16" s="33"/>
      <c r="D16" s="73"/>
      <c r="E16" s="73"/>
      <c r="F16" s="73"/>
      <c r="G16" s="73"/>
      <c r="H16" s="73"/>
      <c r="I16" s="73"/>
      <c r="J16" s="73"/>
      <c r="K16" s="73"/>
      <c r="L16" s="73"/>
      <c r="M16" s="73"/>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IA16" s="21">
        <v>1.03</v>
      </c>
      <c r="IB16" s="21" t="s">
        <v>59</v>
      </c>
      <c r="IE16" s="22"/>
      <c r="IF16" s="22"/>
      <c r="IG16" s="22"/>
      <c r="IH16" s="22"/>
      <c r="II16" s="22"/>
    </row>
    <row r="17" spans="1:243" s="21" customFormat="1" ht="42.75">
      <c r="A17" s="55">
        <v>1.04</v>
      </c>
      <c r="B17" s="64" t="s">
        <v>49</v>
      </c>
      <c r="C17" s="33"/>
      <c r="D17" s="65">
        <v>70</v>
      </c>
      <c r="E17" s="66" t="s">
        <v>43</v>
      </c>
      <c r="F17" s="56">
        <v>81.32</v>
      </c>
      <c r="G17" s="42"/>
      <c r="H17" s="36"/>
      <c r="I17" s="37" t="s">
        <v>33</v>
      </c>
      <c r="J17" s="38">
        <f aca="true" t="shared" si="0" ref="J17:J23">IF(I17="Less(-)",-1,1)</f>
        <v>1</v>
      </c>
      <c r="K17" s="36" t="s">
        <v>34</v>
      </c>
      <c r="L17" s="36" t="s">
        <v>4</v>
      </c>
      <c r="M17" s="39"/>
      <c r="N17" s="48"/>
      <c r="O17" s="48"/>
      <c r="P17" s="49"/>
      <c r="Q17" s="48"/>
      <c r="R17" s="48"/>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51">
        <f aca="true" t="shared" si="1" ref="BA17:BA23">total_amount_ba($B$2,$D$2,D17,F17,J17,K17,M17)</f>
        <v>5692.4</v>
      </c>
      <c r="BB17" s="50">
        <f aca="true" t="shared" si="2" ref="BB17:BB23">BA17+SUM(N17:AZ17)</f>
        <v>5692.4</v>
      </c>
      <c r="BC17" s="54" t="str">
        <f aca="true" t="shared" si="3" ref="BC17:BC23">SpellNumber(L17,BB17)</f>
        <v>INR  Five Thousand Six Hundred &amp; Ninety Two  and Paise Forty Only</v>
      </c>
      <c r="IA17" s="21">
        <v>1.04</v>
      </c>
      <c r="IB17" s="21" t="s">
        <v>49</v>
      </c>
      <c r="ID17" s="21">
        <v>70</v>
      </c>
      <c r="IE17" s="22" t="s">
        <v>43</v>
      </c>
      <c r="IF17" s="22"/>
      <c r="IG17" s="22"/>
      <c r="IH17" s="22"/>
      <c r="II17" s="22"/>
    </row>
    <row r="18" spans="1:243" s="21" customFormat="1" ht="94.5">
      <c r="A18" s="55">
        <v>1.05</v>
      </c>
      <c r="B18" s="64" t="s">
        <v>50</v>
      </c>
      <c r="C18" s="33"/>
      <c r="D18" s="65">
        <v>70</v>
      </c>
      <c r="E18" s="66" t="s">
        <v>43</v>
      </c>
      <c r="F18" s="56">
        <v>108.59</v>
      </c>
      <c r="G18" s="42"/>
      <c r="H18" s="36"/>
      <c r="I18" s="37" t="s">
        <v>33</v>
      </c>
      <c r="J18" s="38">
        <f t="shared" si="0"/>
        <v>1</v>
      </c>
      <c r="K18" s="36" t="s">
        <v>34</v>
      </c>
      <c r="L18" s="36" t="s">
        <v>4</v>
      </c>
      <c r="M18" s="39"/>
      <c r="N18" s="48"/>
      <c r="O18" s="48"/>
      <c r="P18" s="49"/>
      <c r="Q18" s="48"/>
      <c r="R18" s="48"/>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1">
        <f t="shared" si="1"/>
        <v>7601.3</v>
      </c>
      <c r="BB18" s="50">
        <f t="shared" si="2"/>
        <v>7601.3</v>
      </c>
      <c r="BC18" s="54" t="str">
        <f t="shared" si="3"/>
        <v>INR  Seven Thousand Six Hundred &amp; One  and Paise Thirty Only</v>
      </c>
      <c r="IA18" s="21">
        <v>1.05</v>
      </c>
      <c r="IB18" s="21" t="s">
        <v>50</v>
      </c>
      <c r="ID18" s="21">
        <v>70</v>
      </c>
      <c r="IE18" s="22" t="s">
        <v>43</v>
      </c>
      <c r="IF18" s="22"/>
      <c r="IG18" s="22"/>
      <c r="IH18" s="22"/>
      <c r="II18" s="22"/>
    </row>
    <row r="19" spans="1:243" s="21" customFormat="1" ht="78.75">
      <c r="A19" s="55">
        <v>1.06</v>
      </c>
      <c r="B19" s="64" t="s">
        <v>60</v>
      </c>
      <c r="C19" s="33"/>
      <c r="D19" s="73"/>
      <c r="E19" s="73"/>
      <c r="F19" s="73"/>
      <c r="G19" s="73"/>
      <c r="H19" s="73"/>
      <c r="I19" s="73"/>
      <c r="J19" s="73"/>
      <c r="K19" s="73"/>
      <c r="L19" s="73"/>
      <c r="M19" s="73"/>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IA19" s="21">
        <v>1.06</v>
      </c>
      <c r="IB19" s="21" t="s">
        <v>60</v>
      </c>
      <c r="IE19" s="22"/>
      <c r="IF19" s="22"/>
      <c r="IG19" s="22"/>
      <c r="IH19" s="22"/>
      <c r="II19" s="22"/>
    </row>
    <row r="20" spans="1:243" s="21" customFormat="1" ht="33" customHeight="1">
      <c r="A20" s="55">
        <v>1.07</v>
      </c>
      <c r="B20" s="64" t="s">
        <v>51</v>
      </c>
      <c r="C20" s="33"/>
      <c r="D20" s="65">
        <v>680</v>
      </c>
      <c r="E20" s="66" t="s">
        <v>43</v>
      </c>
      <c r="F20" s="56">
        <v>49.8</v>
      </c>
      <c r="G20" s="42"/>
      <c r="H20" s="36"/>
      <c r="I20" s="37" t="s">
        <v>33</v>
      </c>
      <c r="J20" s="38">
        <f t="shared" si="0"/>
        <v>1</v>
      </c>
      <c r="K20" s="36" t="s">
        <v>34</v>
      </c>
      <c r="L20" s="36" t="s">
        <v>4</v>
      </c>
      <c r="M20" s="39"/>
      <c r="N20" s="48"/>
      <c r="O20" s="48"/>
      <c r="P20" s="49"/>
      <c r="Q20" s="48"/>
      <c r="R20" s="48"/>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51">
        <f t="shared" si="1"/>
        <v>33864</v>
      </c>
      <c r="BB20" s="50">
        <f t="shared" si="2"/>
        <v>33864</v>
      </c>
      <c r="BC20" s="54" t="str">
        <f t="shared" si="3"/>
        <v>INR  Thirty Three Thousand Eight Hundred &amp; Sixty Four  Only</v>
      </c>
      <c r="IA20" s="21">
        <v>1.07</v>
      </c>
      <c r="IB20" s="21" t="s">
        <v>51</v>
      </c>
      <c r="ID20" s="21">
        <v>680</v>
      </c>
      <c r="IE20" s="22" t="s">
        <v>43</v>
      </c>
      <c r="IF20" s="22"/>
      <c r="IG20" s="22"/>
      <c r="IH20" s="22"/>
      <c r="II20" s="22"/>
    </row>
    <row r="21" spans="1:243" s="21" customFormat="1" ht="94.5">
      <c r="A21" s="55">
        <v>1.08</v>
      </c>
      <c r="B21" s="64" t="s">
        <v>52</v>
      </c>
      <c r="C21" s="33"/>
      <c r="D21" s="65">
        <v>70</v>
      </c>
      <c r="E21" s="66" t="s">
        <v>43</v>
      </c>
      <c r="F21" s="56">
        <v>18.28</v>
      </c>
      <c r="G21" s="42"/>
      <c r="H21" s="36"/>
      <c r="I21" s="37" t="s">
        <v>33</v>
      </c>
      <c r="J21" s="38">
        <f t="shared" si="0"/>
        <v>1</v>
      </c>
      <c r="K21" s="36" t="s">
        <v>34</v>
      </c>
      <c r="L21" s="36" t="s">
        <v>4</v>
      </c>
      <c r="M21" s="39"/>
      <c r="N21" s="48"/>
      <c r="O21" s="48"/>
      <c r="P21" s="49"/>
      <c r="Q21" s="48"/>
      <c r="R21" s="48"/>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51">
        <f t="shared" si="1"/>
        <v>1279.6</v>
      </c>
      <c r="BB21" s="50">
        <f t="shared" si="2"/>
        <v>1279.6</v>
      </c>
      <c r="BC21" s="54" t="str">
        <f t="shared" si="3"/>
        <v>INR  One Thousand Two Hundred &amp; Seventy Nine  and Paise Sixty Only</v>
      </c>
      <c r="IA21" s="21">
        <v>1.08</v>
      </c>
      <c r="IB21" s="21" t="s">
        <v>52</v>
      </c>
      <c r="ID21" s="21">
        <v>70</v>
      </c>
      <c r="IE21" s="22" t="s">
        <v>43</v>
      </c>
      <c r="IF21" s="22"/>
      <c r="IG21" s="22"/>
      <c r="IH21" s="22"/>
      <c r="II21" s="22"/>
    </row>
    <row r="22" spans="1:243" s="21" customFormat="1" ht="63">
      <c r="A22" s="55">
        <v>1.09</v>
      </c>
      <c r="B22" s="64" t="s">
        <v>61</v>
      </c>
      <c r="C22" s="33"/>
      <c r="D22" s="73"/>
      <c r="E22" s="73"/>
      <c r="F22" s="73"/>
      <c r="G22" s="73"/>
      <c r="H22" s="73"/>
      <c r="I22" s="73"/>
      <c r="J22" s="73"/>
      <c r="K22" s="73"/>
      <c r="L22" s="73"/>
      <c r="M22" s="73"/>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IA22" s="21">
        <v>1.09</v>
      </c>
      <c r="IB22" s="21" t="s">
        <v>61</v>
      </c>
      <c r="IE22" s="22"/>
      <c r="IF22" s="22"/>
      <c r="IG22" s="22"/>
      <c r="IH22" s="22"/>
      <c r="II22" s="22"/>
    </row>
    <row r="23" spans="1:243" s="21" customFormat="1" ht="30.75" customHeight="1">
      <c r="A23" s="57">
        <v>1.1</v>
      </c>
      <c r="B23" s="64" t="s">
        <v>53</v>
      </c>
      <c r="C23" s="33"/>
      <c r="D23" s="65">
        <v>144</v>
      </c>
      <c r="E23" s="66" t="s">
        <v>43</v>
      </c>
      <c r="F23" s="56">
        <v>75.89</v>
      </c>
      <c r="G23" s="42"/>
      <c r="H23" s="36"/>
      <c r="I23" s="37" t="s">
        <v>33</v>
      </c>
      <c r="J23" s="38">
        <f t="shared" si="0"/>
        <v>1</v>
      </c>
      <c r="K23" s="36" t="s">
        <v>34</v>
      </c>
      <c r="L23" s="36" t="s">
        <v>4</v>
      </c>
      <c r="M23" s="39"/>
      <c r="N23" s="48"/>
      <c r="O23" s="48"/>
      <c r="P23" s="49"/>
      <c r="Q23" s="48"/>
      <c r="R23" s="48"/>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51">
        <f t="shared" si="1"/>
        <v>10928.16</v>
      </c>
      <c r="BB23" s="50">
        <f t="shared" si="2"/>
        <v>10928.16</v>
      </c>
      <c r="BC23" s="54" t="str">
        <f t="shared" si="3"/>
        <v>INR  Ten Thousand Nine Hundred &amp; Twenty Eight  and Paise Sixteen Only</v>
      </c>
      <c r="IA23" s="21">
        <v>1.1</v>
      </c>
      <c r="IB23" s="21" t="s">
        <v>53</v>
      </c>
      <c r="ID23" s="21">
        <v>144</v>
      </c>
      <c r="IE23" s="22" t="s">
        <v>43</v>
      </c>
      <c r="IF23" s="22"/>
      <c r="IG23" s="22"/>
      <c r="IH23" s="22"/>
      <c r="II23" s="22"/>
    </row>
    <row r="24" spans="1:243" s="21" customFormat="1" ht="48" customHeight="1">
      <c r="A24" s="55">
        <v>1.11</v>
      </c>
      <c r="B24" s="64" t="s">
        <v>62</v>
      </c>
      <c r="C24" s="33"/>
      <c r="D24" s="73"/>
      <c r="E24" s="73"/>
      <c r="F24" s="73"/>
      <c r="G24" s="73"/>
      <c r="H24" s="73"/>
      <c r="I24" s="73"/>
      <c r="J24" s="73"/>
      <c r="K24" s="73"/>
      <c r="L24" s="73"/>
      <c r="M24" s="73"/>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IA24" s="21">
        <v>1.11</v>
      </c>
      <c r="IB24" s="21" t="s">
        <v>62</v>
      </c>
      <c r="IE24" s="22"/>
      <c r="IF24" s="22"/>
      <c r="IG24" s="22"/>
      <c r="IH24" s="22"/>
      <c r="II24" s="22"/>
    </row>
    <row r="25" spans="1:243" s="21" customFormat="1" ht="31.5" customHeight="1">
      <c r="A25" s="55">
        <v>1.12</v>
      </c>
      <c r="B25" s="64" t="s">
        <v>63</v>
      </c>
      <c r="C25" s="33"/>
      <c r="D25" s="65">
        <v>1870</v>
      </c>
      <c r="E25" s="66" t="s">
        <v>43</v>
      </c>
      <c r="F25" s="56">
        <v>64.97</v>
      </c>
      <c r="G25" s="42"/>
      <c r="H25" s="36"/>
      <c r="I25" s="37" t="s">
        <v>33</v>
      </c>
      <c r="J25" s="38">
        <f aca="true" t="shared" si="4" ref="J25:J31">IF(I25="Less(-)",-1,1)</f>
        <v>1</v>
      </c>
      <c r="K25" s="36" t="s">
        <v>34</v>
      </c>
      <c r="L25" s="36" t="s">
        <v>4</v>
      </c>
      <c r="M25" s="39"/>
      <c r="N25" s="48"/>
      <c r="O25" s="48"/>
      <c r="P25" s="49"/>
      <c r="Q25" s="48"/>
      <c r="R25" s="48"/>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51">
        <f aca="true" t="shared" si="5" ref="BA25:BA31">total_amount_ba($B$2,$D$2,D25,F25,J25,K25,M25)</f>
        <v>121493.9</v>
      </c>
      <c r="BB25" s="50">
        <f aca="true" t="shared" si="6" ref="BB25:BB31">BA25+SUM(N25:AZ25)</f>
        <v>121493.9</v>
      </c>
      <c r="BC25" s="54" t="str">
        <f aca="true" t="shared" si="7" ref="BC25:BC31">SpellNumber(L25,BB25)</f>
        <v>INR  One Lakh Twenty One Thousand Four Hundred &amp; Ninety Three  and Paise Ninety Only</v>
      </c>
      <c r="IA25" s="21">
        <v>1.12</v>
      </c>
      <c r="IB25" s="21" t="s">
        <v>63</v>
      </c>
      <c r="ID25" s="21">
        <v>1870</v>
      </c>
      <c r="IE25" s="22" t="s">
        <v>43</v>
      </c>
      <c r="IF25" s="22"/>
      <c r="IG25" s="22"/>
      <c r="IH25" s="22"/>
      <c r="II25" s="22"/>
    </row>
    <row r="26" spans="1:243" s="21" customFormat="1" ht="31.5" customHeight="1">
      <c r="A26" s="55">
        <v>2</v>
      </c>
      <c r="B26" s="64" t="s">
        <v>64</v>
      </c>
      <c r="C26" s="33"/>
      <c r="D26" s="73"/>
      <c r="E26" s="73"/>
      <c r="F26" s="73"/>
      <c r="G26" s="73"/>
      <c r="H26" s="73"/>
      <c r="I26" s="73"/>
      <c r="J26" s="73"/>
      <c r="K26" s="73"/>
      <c r="L26" s="73"/>
      <c r="M26" s="73"/>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IA26" s="21">
        <v>2</v>
      </c>
      <c r="IB26" s="21" t="s">
        <v>64</v>
      </c>
      <c r="IE26" s="22"/>
      <c r="IF26" s="22"/>
      <c r="IG26" s="22"/>
      <c r="IH26" s="22"/>
      <c r="II26" s="22"/>
    </row>
    <row r="27" spans="1:243" s="21" customFormat="1" ht="78.75">
      <c r="A27" s="55">
        <v>2.01</v>
      </c>
      <c r="B27" s="64" t="s">
        <v>54</v>
      </c>
      <c r="C27" s="33"/>
      <c r="D27" s="65">
        <v>18</v>
      </c>
      <c r="E27" s="66" t="s">
        <v>43</v>
      </c>
      <c r="F27" s="56">
        <v>39.5</v>
      </c>
      <c r="G27" s="42"/>
      <c r="H27" s="36"/>
      <c r="I27" s="37" t="s">
        <v>33</v>
      </c>
      <c r="J27" s="38">
        <f t="shared" si="4"/>
        <v>1</v>
      </c>
      <c r="K27" s="36" t="s">
        <v>34</v>
      </c>
      <c r="L27" s="36" t="s">
        <v>4</v>
      </c>
      <c r="M27" s="39"/>
      <c r="N27" s="48"/>
      <c r="O27" s="48"/>
      <c r="P27" s="49"/>
      <c r="Q27" s="48"/>
      <c r="R27" s="48"/>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51">
        <f t="shared" si="5"/>
        <v>711</v>
      </c>
      <c r="BB27" s="50">
        <f t="shared" si="6"/>
        <v>711</v>
      </c>
      <c r="BC27" s="54" t="str">
        <f t="shared" si="7"/>
        <v>INR  Seven Hundred &amp; Eleven  Only</v>
      </c>
      <c r="IA27" s="21">
        <v>2.01</v>
      </c>
      <c r="IB27" s="21" t="s">
        <v>54</v>
      </c>
      <c r="ID27" s="21">
        <v>18</v>
      </c>
      <c r="IE27" s="22" t="s">
        <v>43</v>
      </c>
      <c r="IF27" s="22"/>
      <c r="IG27" s="22"/>
      <c r="IH27" s="22"/>
      <c r="II27" s="22"/>
    </row>
    <row r="28" spans="1:243" s="21" customFormat="1" ht="109.5" customHeight="1">
      <c r="A28" s="55">
        <v>2.02</v>
      </c>
      <c r="B28" s="64" t="s">
        <v>55</v>
      </c>
      <c r="C28" s="33"/>
      <c r="D28" s="65">
        <v>1</v>
      </c>
      <c r="E28" s="66" t="s">
        <v>45</v>
      </c>
      <c r="F28" s="56">
        <v>192.33</v>
      </c>
      <c r="G28" s="42"/>
      <c r="H28" s="36"/>
      <c r="I28" s="37" t="s">
        <v>33</v>
      </c>
      <c r="J28" s="38">
        <f t="shared" si="4"/>
        <v>1</v>
      </c>
      <c r="K28" s="36" t="s">
        <v>34</v>
      </c>
      <c r="L28" s="36" t="s">
        <v>4</v>
      </c>
      <c r="M28" s="39"/>
      <c r="N28" s="48"/>
      <c r="O28" s="48"/>
      <c r="P28" s="49"/>
      <c r="Q28" s="48"/>
      <c r="R28" s="48"/>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51">
        <f t="shared" si="5"/>
        <v>192.33</v>
      </c>
      <c r="BB28" s="50">
        <f t="shared" si="6"/>
        <v>192.33</v>
      </c>
      <c r="BC28" s="54" t="str">
        <f t="shared" si="7"/>
        <v>INR  One Hundred &amp; Ninety Two  and Paise Thirty Three Only</v>
      </c>
      <c r="IA28" s="21">
        <v>2.02</v>
      </c>
      <c r="IB28" s="21" t="s">
        <v>55</v>
      </c>
      <c r="ID28" s="21">
        <v>1</v>
      </c>
      <c r="IE28" s="22" t="s">
        <v>45</v>
      </c>
      <c r="IF28" s="22"/>
      <c r="IG28" s="22"/>
      <c r="IH28" s="22"/>
      <c r="II28" s="22"/>
    </row>
    <row r="29" spans="1:243" s="21" customFormat="1" ht="19.5" customHeight="1">
      <c r="A29" s="57">
        <v>3</v>
      </c>
      <c r="B29" s="64" t="s">
        <v>65</v>
      </c>
      <c r="C29" s="33"/>
      <c r="D29" s="73"/>
      <c r="E29" s="73"/>
      <c r="F29" s="73"/>
      <c r="G29" s="73"/>
      <c r="H29" s="73"/>
      <c r="I29" s="73"/>
      <c r="J29" s="73"/>
      <c r="K29" s="73"/>
      <c r="L29" s="73"/>
      <c r="M29" s="73"/>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IA29" s="21">
        <v>3</v>
      </c>
      <c r="IB29" s="21" t="s">
        <v>65</v>
      </c>
      <c r="IE29" s="22"/>
      <c r="IF29" s="22"/>
      <c r="IG29" s="22"/>
      <c r="IH29" s="22"/>
      <c r="II29" s="22"/>
    </row>
    <row r="30" spans="1:243" s="21" customFormat="1" ht="299.25">
      <c r="A30" s="55">
        <v>3.01</v>
      </c>
      <c r="B30" s="64" t="s">
        <v>66</v>
      </c>
      <c r="C30" s="33"/>
      <c r="D30" s="73"/>
      <c r="E30" s="73"/>
      <c r="F30" s="73"/>
      <c r="G30" s="73"/>
      <c r="H30" s="73"/>
      <c r="I30" s="73"/>
      <c r="J30" s="73"/>
      <c r="K30" s="73"/>
      <c r="L30" s="73"/>
      <c r="M30" s="73"/>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IA30" s="21">
        <v>3.01</v>
      </c>
      <c r="IB30" s="21" t="s">
        <v>66</v>
      </c>
      <c r="IE30" s="22"/>
      <c r="IF30" s="22"/>
      <c r="IG30" s="22"/>
      <c r="IH30" s="22"/>
      <c r="II30" s="22"/>
    </row>
    <row r="31" spans="1:243" s="21" customFormat="1" ht="31.5" customHeight="1">
      <c r="A31" s="55">
        <v>3.02</v>
      </c>
      <c r="B31" s="64" t="s">
        <v>67</v>
      </c>
      <c r="C31" s="33"/>
      <c r="D31" s="65">
        <v>3</v>
      </c>
      <c r="E31" s="66" t="s">
        <v>43</v>
      </c>
      <c r="F31" s="56">
        <v>447.61</v>
      </c>
      <c r="G31" s="42"/>
      <c r="H31" s="36"/>
      <c r="I31" s="37" t="s">
        <v>33</v>
      </c>
      <c r="J31" s="38">
        <f t="shared" si="4"/>
        <v>1</v>
      </c>
      <c r="K31" s="36" t="s">
        <v>34</v>
      </c>
      <c r="L31" s="36" t="s">
        <v>4</v>
      </c>
      <c r="M31" s="39"/>
      <c r="N31" s="48"/>
      <c r="O31" s="48"/>
      <c r="P31" s="49"/>
      <c r="Q31" s="48"/>
      <c r="R31" s="48"/>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51">
        <f t="shared" si="5"/>
        <v>1342.83</v>
      </c>
      <c r="BB31" s="50">
        <f t="shared" si="6"/>
        <v>1342.83</v>
      </c>
      <c r="BC31" s="54" t="str">
        <f t="shared" si="7"/>
        <v>INR  One Thousand Three Hundred &amp; Forty Two  and Paise Eighty Three Only</v>
      </c>
      <c r="IA31" s="21">
        <v>3.02</v>
      </c>
      <c r="IB31" s="21" t="s">
        <v>67</v>
      </c>
      <c r="ID31" s="21">
        <v>3</v>
      </c>
      <c r="IE31" s="22" t="s">
        <v>43</v>
      </c>
      <c r="IF31" s="22"/>
      <c r="IG31" s="22"/>
      <c r="IH31" s="22"/>
      <c r="II31" s="22"/>
    </row>
    <row r="32" spans="1:55" ht="42.75">
      <c r="A32" s="43" t="s">
        <v>35</v>
      </c>
      <c r="B32" s="44"/>
      <c r="C32" s="45"/>
      <c r="D32" s="61"/>
      <c r="E32" s="61"/>
      <c r="F32" s="61"/>
      <c r="G32" s="34"/>
      <c r="H32" s="46"/>
      <c r="I32" s="46"/>
      <c r="J32" s="46"/>
      <c r="K32" s="46"/>
      <c r="L32" s="47"/>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53">
        <f>SUM(BA13:BA31)</f>
        <v>187565.47</v>
      </c>
      <c r="BB32" s="53">
        <f>SUM(BB13:BB31)</f>
        <v>187565.47</v>
      </c>
      <c r="BC32" s="54" t="str">
        <f>SpellNumber($E$2,BB32)</f>
        <v>INR  One Lakh Eighty Seven Thousand Five Hundred &amp; Sixty Five  and Paise Forty Seven Only</v>
      </c>
    </row>
    <row r="33" spans="1:55" ht="46.5" customHeight="1">
      <c r="A33" s="24" t="s">
        <v>36</v>
      </c>
      <c r="B33" s="25"/>
      <c r="C33" s="26"/>
      <c r="D33" s="58"/>
      <c r="E33" s="59" t="s">
        <v>44</v>
      </c>
      <c r="F33" s="60"/>
      <c r="G33" s="27"/>
      <c r="H33" s="28"/>
      <c r="I33" s="28"/>
      <c r="J33" s="28"/>
      <c r="K33" s="29"/>
      <c r="L33" s="30"/>
      <c r="M33" s="31"/>
      <c r="N33" s="32"/>
      <c r="O33" s="21"/>
      <c r="P33" s="21"/>
      <c r="Q33" s="21"/>
      <c r="R33" s="21"/>
      <c r="S33" s="21"/>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52">
        <f>IF(ISBLANK(F33),0,IF(E33="Excess (+)",ROUND(BA32+(BA32*F33),2),IF(E33="Less (-)",ROUND(BA32+(BA32*F33*(-1)),2),IF(E33="At Par",BA32,0))))</f>
        <v>0</v>
      </c>
      <c r="BB33" s="62">
        <f>ROUND(BA33,0)</f>
        <v>0</v>
      </c>
      <c r="BC33" s="63" t="str">
        <f>SpellNumber($E$2,BB33)</f>
        <v>INR Zero Only</v>
      </c>
    </row>
    <row r="34" spans="1:55" ht="45.75" customHeight="1">
      <c r="A34" s="23" t="s">
        <v>37</v>
      </c>
      <c r="B34" s="23"/>
      <c r="C34" s="67" t="str">
        <f>SpellNumber($E$2,BB33)</f>
        <v>INR Zero Only</v>
      </c>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8"/>
    </row>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sheetData>
  <sheetProtection password="8F23" sheet="1"/>
  <mergeCells count="17">
    <mergeCell ref="D30:BC30"/>
    <mergeCell ref="D16:BC16"/>
    <mergeCell ref="D19:BC19"/>
    <mergeCell ref="D22:BC22"/>
    <mergeCell ref="D24:BC24"/>
    <mergeCell ref="D26:BC26"/>
    <mergeCell ref="D29:BC29"/>
    <mergeCell ref="C34:BC34"/>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
      <formula1>IF(E33="Select",-1,IF(E33="At Par",0,0))</formula1>
      <formula2>IF(E33="Select",-1,IF(E33="At Par",0,0.99))</formula2>
    </dataValidation>
    <dataValidation type="list" allowBlank="1" showErrorMessage="1" sqref="E3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IF(#REF!&lt;&gt;"Select",99.9,0)</formula2>
    </dataValidation>
    <dataValidation allowBlank="1" showInputMessage="1" showErrorMessage="1" promptTitle="Units" prompt="Please enter Units in text" sqref="D15:E15 D17:E18 D20:E21 D23:E23 D25:E25 D27:E28 D31:E31">
      <formula1>0</formula1>
      <formula2>0</formula2>
    </dataValidation>
    <dataValidation type="decimal" allowBlank="1" showInputMessage="1" showErrorMessage="1" promptTitle="Quantity" prompt="Please enter the Quantity for this item. " errorTitle="Invalid Entry" error="Only Numeric Values are allowed. " sqref="F15 F17:F18 F20:F21 F23 F25 F27:F28 F31">
      <formula1>0</formula1>
      <formula2>999999999999999</formula2>
    </dataValidation>
    <dataValidation type="list" allowBlank="1" showErrorMessage="1" sqref="D13:D14 K15 D16 K17:K18 D19 K20:K21 D22 K23 D24 K25 D26 K27:K28 D29:D30 K31">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8 G20:H21 G23:H23 G25:H25 G27:H28 G31:H31">
      <formula1>0</formula1>
      <formula2>999999999999999</formula2>
    </dataValidation>
    <dataValidation allowBlank="1" showInputMessage="1" showErrorMessage="1" promptTitle="Addition / Deduction" prompt="Please Choose the correct One" sqref="J15 J17:J18 J20:J21 J23 J25 J27:J28 J31">
      <formula1>0</formula1>
      <formula2>0</formula2>
    </dataValidation>
    <dataValidation type="list" showErrorMessage="1" sqref="I15 I17:I18 I20:I21 I23 I25 I27:I28 I3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8 N20:O21 N23:O23 N25:O25 N27:O28 N31: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18 R20:R21 R23 R25 R27:R28 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18 Q20:Q21 Q23 Q25 Q27:Q28 Q3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18 M20:M21 M23 M25 M27:M28 M31">
      <formula1>0</formula1>
      <formula2>999999999999999</formula2>
    </dataValidation>
    <dataValidation type="list" allowBlank="1" showInputMessage="1" showErrorMessage="1" sqref="L27 L28 L29 L13 L14 L15 L16 L17 L18 L19 L20 L21 L22 L23 L24 L25 L26 L31 L3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1">
      <formula1>0</formula1>
      <formula2>0</formula2>
    </dataValidation>
    <dataValidation type="decimal" allowBlank="1" showErrorMessage="1" errorTitle="Invalid Entry" error="Only Numeric Values are allowed. " sqref="A13:A31">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6" t="s">
        <v>38</v>
      </c>
      <c r="F6" s="76"/>
      <c r="G6" s="76"/>
      <c r="H6" s="76"/>
      <c r="I6" s="76"/>
      <c r="J6" s="76"/>
      <c r="K6" s="76"/>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2022-08-16T04:59:35Z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