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<sst xmlns="http://schemas.openxmlformats.org/spreadsheetml/2006/main" count="435" uniqueCount="142">
  <si>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</si>
  <si>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</si>
  <si>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</si>
  <si>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</si>
  <si>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</si>
  <si>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</si>
  <si>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</si>
  <si>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</si>
  <si>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</si>
  <si>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</si>
  <si>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</si>
  <si>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</si>
  <si>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</si>
  <si>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</si>
  <si>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</si>
  <si>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</si>
  <si>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</si>
  <si>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</si>
  <si>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</si>
  <si>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</si>
  <si>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</si>
  <si>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</si>
  <si>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</si>
  <si>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</si>
  <si>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</si>
  <si>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</si>
  <si>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</si>
  <si>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</si>
  <si>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</si>
  <si>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</si>
  <si>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</si>
  <si>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</si>
  <si>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</si>
  <si>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</si>
  <si>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</si>
  <si>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</si>
  <si>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</si>
  <si>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</si>
  <si>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</si>
  <si>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</si>
  <si>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</si>
  <si>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</si>
  <si>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</si>
  <si>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</si>
  <si>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</si>
  <si>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</si>
  <si>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</si>
  <si>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</si>
  <si>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</si>
  <si>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</si>
  <si>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</si>
  <si>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</si>
  <si>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</si>
  <si>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</si>
  <si>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</si>
  <si>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Laying of one no. PVC insulated and PVC sheathed /XLPE power cable of 1.1kV grade  direct in ground including excavation, sand cushioning, protective covering and refilling the trench etc. as reqd. </t>
  </si>
  <si>
    <t>35 sqmm to 95 sqmm</t>
  </si>
  <si>
    <t>185 sqmm to 400 sqmm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</si>
  <si>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</si>
  <si>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185 sq. mm and upto 400 sq. mm</t>
  </si>
  <si>
    <t>Laying of one no. PVC insulated and PVC sheathed /XLPE power cable of 1.1kV grade  in the existing RCC / Hume  / Stoneware/Metal pipe as reqd.</t>
  </si>
  <si>
    <t>Laying of one no. PVC insulated and PVC sheathed /XLPE power cable of 1.1kV grade in the existing masonry open duct as reqd.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</si>
  <si>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</si>
  <si>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</si>
  <si>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185 sq. mm (57mm)</t>
  </si>
  <si>
    <t>3½ X 400 sq. mm (82mm)</t>
  </si>
  <si>
    <t>Excavation for cable trenches in soft soil, depth upto 1.2 m including dressing of sides lift upto 1.5 m, including getting out the excavated soil, refilling with sand and or good soil after laying of cable/ pipe etc in layers of 20 cm, ramming, watering and disposal of surplus excavated soil as directed, within a lead of 50 metres.</t>
  </si>
  <si>
    <t>Providing and laying in position reinforced cement concrete 1:2:4 (1 cement : 2 coarse sand : 4 graded stone aggregate 20 mm nominal size) in foundation of pump, DG set etc including form work etc as required (excluding reinforcement).</t>
  </si>
  <si>
    <t>Providing brick work (in width 225 mm or more) with F.P.S. bricks of class designation 7.5 in cement mortar 1:4 (1 cement : 4 coarse sand) at all levels.</t>
  </si>
  <si>
    <t>Providing 15mm thick cement plaster of mix 1:4 (1 cement : 4 fine sand) at all levels.</t>
  </si>
  <si>
    <t>Providing, laying and fixing following dia G.I. pipe (medium class) in ground complete with G.I. fittings including trenching (75 cm deep)and re-filling etc as required.</t>
  </si>
  <si>
    <t>50 mm</t>
  </si>
  <si>
    <t xml:space="preserve">80 mm </t>
  </si>
  <si>
    <t>Supplying of one No. PVC insulated &amp; PVC sheathed /  XLPE power cables size 3½ X 400 sq. mm  (heavy duty) aluminium conductor, steel  armoured cable of 1.1kV grade as per IS:7098 (Part-I)  as reqd complete in following manners.</t>
  </si>
  <si>
    <t>Supplying of one No. PVC insulated &amp; PVC sheathed /  XLPE power cables size 3½ X 185 sq. mm  (heavy duty) aluminium conductor, steel  armoured cable of 1.1kV grade as per IS:7098 (Part-I)  as reqd complete in following manners.</t>
  </si>
  <si>
    <t>Supply  of HDPE pipe ISI mark of IS 4984 OD 63 mm (6Kg / cm²) outer dia, I/c cartage loading &amp; unloading etc. as reqd.</t>
  </si>
  <si>
    <t>Providing and making telephone cable joints   with all jointing material I/c locating fault of  sizes.</t>
  </si>
  <si>
    <t>For 200 pair cable (SLT-7)</t>
  </si>
  <si>
    <t xml:space="preserve">Supply of  following size  telephone armoured cable PVC insulated and PVC sheathed annealed tinned copper conductor 0.5mm thick complete as required. </t>
  </si>
  <si>
    <t>100 pairs</t>
  </si>
  <si>
    <t>200 pairs</t>
  </si>
  <si>
    <t>400 pairs</t>
  </si>
  <si>
    <t>Fixing of telephone DP suitable upto 400 pair on wall / floor with sutiable brick foundation on bolts and nut etc. as required.</t>
  </si>
  <si>
    <t>Digging  trench for taking out cable and refilling , watering ,ramming the sameafter taking out cable as reqd complete.cable size up to 400Sq.mm</t>
  </si>
  <si>
    <t>S/F, copper cable lug teminal heavy duty ling berrel suitable for following size of conductor.</t>
  </si>
  <si>
    <t xml:space="preserve">150 sq.mm. </t>
  </si>
  <si>
    <t>Supplying and drawing of  following sizes of FR-LSH PVC insulated copper conductor, single core cable in the existing surface/ recessed steel/ PVC conduit as required.</t>
  </si>
  <si>
    <t xml:space="preserve">1x150 sq.mm. </t>
  </si>
  <si>
    <t>S &amp; F, connecting and commissioning of Change Over Switch 4 pole 250Amp On load Changeover switch with sheet steel Enclosure load break switch with  handle assembly having Door Interlock and Padlocking arrangement etc. as reqd.</t>
  </si>
  <si>
    <t>Structural steel work riveted, bolted or welded in built up sections, trusses and framed work, including cutting, hoisting, fixing in position and applying a priming coat of approved steel primer all complete.</t>
  </si>
  <si>
    <t xml:space="preserve">Fabrication, supplying &amp; fixing of box of required size made out of 2mm thick CRCA sheet duly powder coated &amp; openable from top-bottom or front required &amp; fixing the same complete as required. </t>
  </si>
  <si>
    <t>Shifting, Fixing,Testing, commissioning of existing LT Panel complete as instruction by Engineer In-charge  etc. complete as required.</t>
  </si>
  <si>
    <t>S&amp;F connecting and commissioning MCCB unit of following ratings 400A, 4 pole 415V, 50KA with, rotory drive, Spreader link strips I/c providing connecting copper/Al. Strip between bus bar and MCCB tapping make C&amp;S  etc. as reqd</t>
  </si>
  <si>
    <t>Mtr.</t>
  </si>
  <si>
    <t xml:space="preserve">Each </t>
  </si>
  <si>
    <t>Cum</t>
  </si>
  <si>
    <t>Sqm</t>
  </si>
  <si>
    <t>Mtr</t>
  </si>
  <si>
    <t>Nos.</t>
  </si>
  <si>
    <t>Mtrs.</t>
  </si>
  <si>
    <t>Kg</t>
  </si>
  <si>
    <t>Each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</si>
  <si>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</si>
  <si>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</si>
  <si>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</si>
  <si>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</si>
  <si>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</si>
  <si>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</si>
  <si>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</si>
  <si>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</si>
  <si>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</si>
  <si>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</si>
  <si>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</si>
  <si>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</si>
  <si>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</si>
  <si>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</si>
  <si>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</si>
  <si>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</si>
  <si>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</si>
  <si>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</si>
  <si>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</si>
  <si>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</si>
  <si>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</si>
  <si>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</si>
  <si>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</si>
  <si>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</si>
  <si>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</si>
  <si>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</si>
  <si>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</si>
  <si>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</si>
  <si>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</si>
  <si>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</si>
  <si>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</si>
  <si>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</si>
  <si>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</si>
  <si>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</si>
  <si>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</si>
  <si>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</si>
  <si>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</si>
  <si>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 xml:space="preserve">Name of Work: Providing main power supply from substation No. 2 to New Type-III Apartment (Block-1 &amp; Block-2 ) and providing telephone cable from Telephone Exchange to New Type-III Apartment ( Block-1 &amp; Block-2) at IIT Kanpur. </t>
  </si>
  <si>
    <t>Contract No:  82/Elect/2021/599                   Dated: 13.12.2021</t>
  </si>
  <si>
    <t xml:space="preserve">Tender Inviting Authority: Superintending Engineer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</si>
</sst>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2"/>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17" fillId="0" borderId="11" xfId="0" applyFont="1" applyFill="1" applyBorder="1" applyAlignment="1">
      <alignment horizontal="center"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horizontal="justify" vertical="top"/>
    </xf>
    <xf numFmtId="2" fontId="17" fillId="0" borderId="11" xfId="0" applyNumberFormat="1" applyFont="1" applyFill="1" applyBorder="1" applyAlignment="1">
      <alignment horizontal="center" vertical="center"/>
    </xf>
    <xf numFmtId="2" fontId="17" fillId="0" borderId="11"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xf>
    <xf numFmtId="0" fontId="73" fillId="0" borderId="11" xfId="59" applyNumberFormat="1" applyFont="1" applyFill="1" applyBorder="1" applyAlignment="1">
      <alignment horizontal="left" vertical="top" wrapText="1" readingOrder="1"/>
      <protection/>
    </xf>
    <xf numFmtId="0" fontId="17" fillId="0" borderId="11" xfId="0" applyFont="1" applyFill="1" applyBorder="1" applyAlignment="1">
      <alignment horizontal="center" vertical="center"/>
    </xf>
    <xf numFmtId="0" fontId="18" fillId="0" borderId="11" xfId="0" applyFont="1" applyFill="1" applyBorder="1" applyAlignment="1">
      <alignment horizontal="justify" vertical="top" wrapText="1"/>
    </xf>
    <xf numFmtId="0" fontId="74" fillId="0" borderId="11" xfId="0" applyFont="1" applyFill="1" applyBorder="1" applyAlignment="1">
      <alignment horizontal="center" vertical="top"/>
    </xf>
    <xf numFmtId="0" fontId="74" fillId="0" borderId="11" xfId="0" applyFont="1" applyFill="1" applyBorder="1" applyAlignment="1">
      <alignment horizontal="justify" vertical="top" wrapText="1"/>
    </xf>
    <xf numFmtId="0" fontId="17" fillId="0" borderId="11" xfId="0"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8"/>
  <sheetViews>
    <sheetView showGridLines="0" zoomScale="75" zoomScaleNormal="75" zoomScalePageLayoutView="0" workbookViewId="0" topLeftCell="A47">
      <selection activeCell="D56" sqref="D56"/>
    </sheetView>
  </sheetViews>
  <sheetFormatPr defaultColWidth="9.140625" defaultRowHeight="15"/>
  <cols>
    <col min="1" max="1" width="14.8515625" style="27" customWidth="1"/>
    <col min="2" max="2" width="44.57421875" style="27" customWidth="1"/>
    <col min="3" max="3" width="15.8515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86" t="str">
        <f>B2&amp;" BoQ"</f>
        <v>Percentage BoQ</v>
      </c>
      <c r="B1" s="86"/>
      <c r="C1" s="86"/>
      <c r="D1" s="86"/>
      <c r="E1" s="86"/>
      <c r="F1" s="86"/>
      <c r="G1" s="86"/>
      <c r="H1" s="86"/>
      <c r="I1" s="86"/>
      <c r="J1" s="86"/>
      <c r="K1" s="86"/>
      <c r="L1" s="86"/>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7" t="s">
        <v>141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6"/>
      <c r="IF4" s="6"/>
      <c r="IG4" s="6"/>
      <c r="IH4" s="6"/>
      <c r="II4" s="6"/>
    </row>
    <row r="5" spans="1:243" s="5" customFormat="1" ht="30.75" customHeight="1">
      <c r="A5" s="87" t="s">
        <v>139</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6"/>
      <c r="IF5" s="6"/>
      <c r="IG5" s="6"/>
      <c r="IH5" s="6"/>
      <c r="II5" s="6"/>
    </row>
    <row r="6" spans="1:243" s="5" customFormat="1" ht="30.75" customHeight="1">
      <c r="A6" s="87" t="s">
        <v>140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6"/>
      <c r="IF6" s="6"/>
      <c r="IG6" s="6"/>
      <c r="IH6" s="6"/>
      <c r="II6" s="6"/>
    </row>
    <row r="7" spans="1:243" s="5"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6"/>
      <c r="IF7" s="6"/>
      <c r="IG7" s="6"/>
      <c r="IH7" s="6"/>
      <c r="II7" s="6"/>
    </row>
    <row r="8" spans="1:243" s="7" customFormat="1" ht="58.5" customHeight="1">
      <c r="A8" s="30" t="s">
        <v>51</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8"/>
      <c r="IF8" s="8"/>
      <c r="IG8" s="8"/>
      <c r="IH8" s="8"/>
      <c r="II8" s="8"/>
    </row>
    <row r="9" spans="1:243" s="9" customFormat="1" ht="61.5" customHeight="1">
      <c r="A9" s="80"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94.5">
      <c r="A13" s="68">
        <v>1</v>
      </c>
      <c r="B13" s="69" t="s">
        <v>55</v>
      </c>
      <c r="C13" s="74" t="s">
        <v>33</v>
      </c>
      <c r="D13" s="33"/>
      <c r="E13" s="71"/>
      <c r="F13" s="34"/>
      <c r="G13" s="15"/>
      <c r="H13" s="15"/>
      <c r="I13" s="34"/>
      <c r="J13" s="16"/>
      <c r="K13" s="17"/>
      <c r="L13" s="17"/>
      <c r="M13" s="18"/>
      <c r="N13" s="19"/>
      <c r="O13" s="19"/>
      <c r="P13" s="35"/>
      <c r="Q13" s="19"/>
      <c r="R13" s="19"/>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7"/>
      <c r="BB13" s="38"/>
      <c r="BC13" s="39"/>
      <c r="IE13" s="21">
        <v>1</v>
      </c>
      <c r="IF13" s="21" t="s">
        <v>32</v>
      </c>
      <c r="IG13" s="21" t="s">
        <v>33</v>
      </c>
      <c r="IH13" s="21">
        <v>10</v>
      </c>
      <c r="II13" s="21" t="s">
        <v>34</v>
      </c>
    </row>
    <row r="14" spans="1:243" s="20" customFormat="1" ht="28.5">
      <c r="A14" s="68">
        <v>1.1</v>
      </c>
      <c r="B14" s="69" t="s">
        <v>56</v>
      </c>
      <c r="C14" s="74" t="s">
        <v>39</v>
      </c>
      <c r="D14" s="58">
        <v>1300</v>
      </c>
      <c r="E14" s="72" t="s">
        <v>93</v>
      </c>
      <c r="F14" s="59">
        <v>296.36</v>
      </c>
      <c r="G14" s="22"/>
      <c r="H14" s="15"/>
      <c r="I14" s="34" t="s">
        <v>36</v>
      </c>
      <c r="J14" s="16">
        <f>IF(I14="Less(-)",-1,1)</f>
        <v>1</v>
      </c>
      <c r="K14" s="17" t="s">
        <v>46</v>
      </c>
      <c r="L14" s="17" t="s">
        <v>6</v>
      </c>
      <c r="M14" s="40"/>
      <c r="N14" s="22"/>
      <c r="O14" s="22"/>
      <c r="P14" s="41"/>
      <c r="Q14" s="22"/>
      <c r="R14" s="22"/>
      <c r="S14" s="41"/>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60">
        <f>total_amount_ba($B$2,$D$2,D14,F14,J14,K14,M14)</f>
        <v>385268</v>
      </c>
      <c r="BB14" s="66">
        <f>BA14+SUM(N14:AZ14)</f>
        <v>385268</v>
      </c>
      <c r="BC14" s="39" t="str">
        <f>SpellNumber(L14,BB14)</f>
        <v>INR  Three Lakh Eighty Five Thousand Two Hundred &amp; Sixty Eight  Only</v>
      </c>
      <c r="IE14" s="21">
        <v>1.01</v>
      </c>
      <c r="IF14" s="21" t="s">
        <v>37</v>
      </c>
      <c r="IG14" s="21" t="s">
        <v>33</v>
      </c>
      <c r="IH14" s="21">
        <v>123.223</v>
      </c>
      <c r="II14" s="21" t="s">
        <v>35</v>
      </c>
    </row>
    <row r="15" spans="1:243" s="20" customFormat="1" ht="28.5">
      <c r="A15" s="68">
        <v>1.2</v>
      </c>
      <c r="B15" s="69" t="s">
        <v>57</v>
      </c>
      <c r="C15" s="74" t="s">
        <v>40</v>
      </c>
      <c r="D15" s="58">
        <v>1500</v>
      </c>
      <c r="E15" s="72" t="s">
        <v>93</v>
      </c>
      <c r="F15" s="59">
        <v>347.22</v>
      </c>
      <c r="G15" s="22"/>
      <c r="H15" s="22"/>
      <c r="I15" s="34" t="s">
        <v>36</v>
      </c>
      <c r="J15" s="16">
        <f aca="true" t="shared" si="0" ref="J15:J24">IF(I15="Less(-)",-1,1)</f>
        <v>1</v>
      </c>
      <c r="K15" s="17" t="s">
        <v>46</v>
      </c>
      <c r="L15" s="17" t="s">
        <v>6</v>
      </c>
      <c r="M15" s="42"/>
      <c r="N15" s="22"/>
      <c r="O15" s="22"/>
      <c r="P15" s="41"/>
      <c r="Q15" s="22"/>
      <c r="R15" s="22"/>
      <c r="S15" s="41"/>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60">
        <f aca="true" t="shared" si="1" ref="BA15:BA23">total_amount_ba($B$2,$D$2,D15,F15,J15,K15,M15)</f>
        <v>520830</v>
      </c>
      <c r="BB15" s="66">
        <f aca="true" t="shared" si="2" ref="BB15:BB24">BA15+SUM(N15:AZ15)</f>
        <v>520830</v>
      </c>
      <c r="BC15" s="39" t="str">
        <f>SpellNumber(L15,BB15)</f>
        <v>INR  Five Lakh Twenty Thousand Eight Hundred &amp; Thirty  Only</v>
      </c>
      <c r="IE15" s="21">
        <v>1.02</v>
      </c>
      <c r="IF15" s="21" t="s">
        <v>38</v>
      </c>
      <c r="IG15" s="21" t="s">
        <v>39</v>
      </c>
      <c r="IH15" s="21">
        <v>213</v>
      </c>
      <c r="II15" s="21" t="s">
        <v>35</v>
      </c>
    </row>
    <row r="16" spans="1:243" s="20" customFormat="1" ht="126">
      <c r="A16" s="68">
        <v>2</v>
      </c>
      <c r="B16" s="69" t="s">
        <v>58</v>
      </c>
      <c r="C16" s="74" t="s">
        <v>42</v>
      </c>
      <c r="D16" s="33"/>
      <c r="E16" s="73"/>
      <c r="F16" s="34"/>
      <c r="G16" s="15"/>
      <c r="H16" s="15"/>
      <c r="I16" s="34"/>
      <c r="J16" s="16"/>
      <c r="K16" s="17"/>
      <c r="L16" s="17"/>
      <c r="M16" s="18"/>
      <c r="N16" s="19"/>
      <c r="O16" s="19"/>
      <c r="P16" s="35"/>
      <c r="Q16" s="19"/>
      <c r="R16" s="19"/>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c r="BB16" s="38"/>
      <c r="BC16" s="39"/>
      <c r="IE16" s="21">
        <v>2</v>
      </c>
      <c r="IF16" s="21" t="s">
        <v>32</v>
      </c>
      <c r="IG16" s="21" t="s">
        <v>40</v>
      </c>
      <c r="IH16" s="21">
        <v>10</v>
      </c>
      <c r="II16" s="21" t="s">
        <v>35</v>
      </c>
    </row>
    <row r="17" spans="1:243" s="20" customFormat="1" ht="28.5">
      <c r="A17" s="68">
        <v>2.1</v>
      </c>
      <c r="B17" s="69" t="s">
        <v>59</v>
      </c>
      <c r="C17" s="74" t="s">
        <v>43</v>
      </c>
      <c r="D17" s="58">
        <v>2000</v>
      </c>
      <c r="E17" s="72" t="s">
        <v>93</v>
      </c>
      <c r="F17" s="59">
        <v>257.78</v>
      </c>
      <c r="G17" s="22"/>
      <c r="H17" s="22"/>
      <c r="I17" s="34" t="s">
        <v>36</v>
      </c>
      <c r="J17" s="16">
        <f t="shared" si="0"/>
        <v>1</v>
      </c>
      <c r="K17" s="17" t="s">
        <v>46</v>
      </c>
      <c r="L17" s="17" t="s">
        <v>6</v>
      </c>
      <c r="M17" s="42"/>
      <c r="N17" s="22"/>
      <c r="O17" s="22"/>
      <c r="P17" s="41"/>
      <c r="Q17" s="22"/>
      <c r="R17" s="22"/>
      <c r="S17" s="41"/>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60">
        <f t="shared" si="1"/>
        <v>515560</v>
      </c>
      <c r="BB17" s="66">
        <f t="shared" si="2"/>
        <v>515560</v>
      </c>
      <c r="BC17" s="39" t="str">
        <f aca="true" t="shared" si="3" ref="BC17:BC24">SpellNumber(L17,BB17)</f>
        <v>INR  Five Lakh Fifteen Thousand Five Hundred &amp; Sixty  Only</v>
      </c>
      <c r="IE17" s="21">
        <v>3</v>
      </c>
      <c r="IF17" s="21" t="s">
        <v>41</v>
      </c>
      <c r="IG17" s="21" t="s">
        <v>42</v>
      </c>
      <c r="IH17" s="21">
        <v>10</v>
      </c>
      <c r="II17" s="21" t="s">
        <v>35</v>
      </c>
    </row>
    <row r="18" spans="1:243" s="20" customFormat="1" ht="78.75">
      <c r="A18" s="68">
        <v>3</v>
      </c>
      <c r="B18" s="69" t="s">
        <v>60</v>
      </c>
      <c r="C18" s="74" t="s">
        <v>102</v>
      </c>
      <c r="D18" s="33"/>
      <c r="E18" s="73"/>
      <c r="F18" s="34"/>
      <c r="G18" s="15"/>
      <c r="H18" s="15"/>
      <c r="I18" s="34"/>
      <c r="J18" s="16"/>
      <c r="K18" s="17"/>
      <c r="L18" s="17"/>
      <c r="M18" s="18"/>
      <c r="N18" s="19"/>
      <c r="O18" s="19"/>
      <c r="P18" s="35"/>
      <c r="Q18" s="19"/>
      <c r="R18" s="19"/>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c r="BB18" s="38"/>
      <c r="BC18" s="39"/>
      <c r="IE18" s="21">
        <v>1.01</v>
      </c>
      <c r="IF18" s="21" t="s">
        <v>37</v>
      </c>
      <c r="IG18" s="21" t="s">
        <v>33</v>
      </c>
      <c r="IH18" s="21">
        <v>123.223</v>
      </c>
      <c r="II18" s="21" t="s">
        <v>35</v>
      </c>
    </row>
    <row r="19" spans="1:243" s="20" customFormat="1" ht="43.5" customHeight="1">
      <c r="A19" s="68">
        <v>3.1</v>
      </c>
      <c r="B19" s="69" t="s">
        <v>56</v>
      </c>
      <c r="C19" s="74" t="s">
        <v>103</v>
      </c>
      <c r="D19" s="58">
        <v>1500</v>
      </c>
      <c r="E19" s="72" t="s">
        <v>93</v>
      </c>
      <c r="F19" s="59">
        <v>41.21</v>
      </c>
      <c r="G19" s="22"/>
      <c r="H19" s="22"/>
      <c r="I19" s="34" t="s">
        <v>36</v>
      </c>
      <c r="J19" s="16">
        <f t="shared" si="0"/>
        <v>1</v>
      </c>
      <c r="K19" s="17" t="s">
        <v>46</v>
      </c>
      <c r="L19" s="17" t="s">
        <v>6</v>
      </c>
      <c r="M19" s="42"/>
      <c r="N19" s="22"/>
      <c r="O19" s="22"/>
      <c r="P19" s="41"/>
      <c r="Q19" s="22"/>
      <c r="R19" s="22"/>
      <c r="S19" s="41"/>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43"/>
      <c r="AV19" s="36"/>
      <c r="AW19" s="36"/>
      <c r="AX19" s="36"/>
      <c r="AY19" s="36"/>
      <c r="AZ19" s="36"/>
      <c r="BA19" s="60">
        <f t="shared" si="1"/>
        <v>61815</v>
      </c>
      <c r="BB19" s="66">
        <f t="shared" si="2"/>
        <v>61815</v>
      </c>
      <c r="BC19" s="39" t="str">
        <f t="shared" si="3"/>
        <v>INR  Sixty One Thousand Eight Hundred &amp; Fifteen  Only</v>
      </c>
      <c r="IE19" s="21">
        <v>1.02</v>
      </c>
      <c r="IF19" s="21" t="s">
        <v>38</v>
      </c>
      <c r="IG19" s="21" t="s">
        <v>39</v>
      </c>
      <c r="IH19" s="21">
        <v>213</v>
      </c>
      <c r="II19" s="21" t="s">
        <v>35</v>
      </c>
    </row>
    <row r="20" spans="1:243" s="20" customFormat="1" ht="33" customHeight="1">
      <c r="A20" s="68">
        <v>3.2</v>
      </c>
      <c r="B20" s="69" t="s">
        <v>57</v>
      </c>
      <c r="C20" s="74" t="s">
        <v>104</v>
      </c>
      <c r="D20" s="58">
        <v>200</v>
      </c>
      <c r="E20" s="72" t="s">
        <v>93</v>
      </c>
      <c r="F20" s="59">
        <v>98.2</v>
      </c>
      <c r="G20" s="22"/>
      <c r="H20" s="22"/>
      <c r="I20" s="34" t="s">
        <v>36</v>
      </c>
      <c r="J20" s="16">
        <f t="shared" si="0"/>
        <v>1</v>
      </c>
      <c r="K20" s="17" t="s">
        <v>46</v>
      </c>
      <c r="L20" s="17" t="s">
        <v>6</v>
      </c>
      <c r="M20" s="42"/>
      <c r="N20" s="22"/>
      <c r="O20" s="22"/>
      <c r="P20" s="41"/>
      <c r="Q20" s="22"/>
      <c r="R20" s="22"/>
      <c r="S20" s="41"/>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60">
        <f t="shared" si="1"/>
        <v>19640</v>
      </c>
      <c r="BB20" s="66">
        <f t="shared" si="2"/>
        <v>19640</v>
      </c>
      <c r="BC20" s="39" t="str">
        <f t="shared" si="3"/>
        <v>INR  Nineteen Thousand Six Hundred &amp; Forty  Only</v>
      </c>
      <c r="IE20" s="21">
        <v>2</v>
      </c>
      <c r="IF20" s="21" t="s">
        <v>32</v>
      </c>
      <c r="IG20" s="21" t="s">
        <v>40</v>
      </c>
      <c r="IH20" s="21">
        <v>10</v>
      </c>
      <c r="II20" s="21" t="s">
        <v>35</v>
      </c>
    </row>
    <row r="21" spans="1:243" s="20" customFormat="1" ht="63">
      <c r="A21" s="68">
        <v>4</v>
      </c>
      <c r="B21" s="69" t="s">
        <v>61</v>
      </c>
      <c r="C21" s="74" t="s">
        <v>105</v>
      </c>
      <c r="D21" s="33"/>
      <c r="E21" s="73"/>
      <c r="F21" s="34"/>
      <c r="G21" s="15"/>
      <c r="H21" s="15"/>
      <c r="I21" s="34"/>
      <c r="J21" s="16"/>
      <c r="K21" s="17"/>
      <c r="L21" s="17"/>
      <c r="M21" s="18"/>
      <c r="N21" s="19"/>
      <c r="O21" s="19"/>
      <c r="P21" s="35"/>
      <c r="Q21" s="19"/>
      <c r="R21" s="19"/>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7"/>
      <c r="BB21" s="38"/>
      <c r="BC21" s="39"/>
      <c r="IE21" s="21">
        <v>3</v>
      </c>
      <c r="IF21" s="21" t="s">
        <v>41</v>
      </c>
      <c r="IG21" s="21" t="s">
        <v>42</v>
      </c>
      <c r="IH21" s="21">
        <v>10</v>
      </c>
      <c r="II21" s="21" t="s">
        <v>35</v>
      </c>
    </row>
    <row r="22" spans="1:243" s="20" customFormat="1" ht="36" customHeight="1">
      <c r="A22" s="68">
        <v>4.1</v>
      </c>
      <c r="B22" s="69" t="s">
        <v>56</v>
      </c>
      <c r="C22" s="74" t="s">
        <v>106</v>
      </c>
      <c r="D22" s="58">
        <v>200</v>
      </c>
      <c r="E22" s="72" t="s">
        <v>93</v>
      </c>
      <c r="F22" s="59">
        <v>33.32</v>
      </c>
      <c r="G22" s="22"/>
      <c r="H22" s="22"/>
      <c r="I22" s="34" t="s">
        <v>36</v>
      </c>
      <c r="J22" s="16">
        <f t="shared" si="0"/>
        <v>1</v>
      </c>
      <c r="K22" s="17" t="s">
        <v>46</v>
      </c>
      <c r="L22" s="17" t="s">
        <v>6</v>
      </c>
      <c r="M22" s="42"/>
      <c r="N22" s="22"/>
      <c r="O22" s="22"/>
      <c r="P22" s="41"/>
      <c r="Q22" s="22"/>
      <c r="R22" s="22"/>
      <c r="S22" s="41"/>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60">
        <f t="shared" si="1"/>
        <v>6664</v>
      </c>
      <c r="BB22" s="66">
        <f t="shared" si="2"/>
        <v>6664</v>
      </c>
      <c r="BC22" s="39" t="str">
        <f t="shared" si="3"/>
        <v>INR  Six Thousand Six Hundred &amp; Sixty Four  Only</v>
      </c>
      <c r="IE22" s="21">
        <v>1.01</v>
      </c>
      <c r="IF22" s="21" t="s">
        <v>37</v>
      </c>
      <c r="IG22" s="21" t="s">
        <v>33</v>
      </c>
      <c r="IH22" s="21">
        <v>123.223</v>
      </c>
      <c r="II22" s="21" t="s">
        <v>35</v>
      </c>
    </row>
    <row r="23" spans="1:243" s="20" customFormat="1" ht="34.5" customHeight="1">
      <c r="A23" s="68">
        <v>4.2</v>
      </c>
      <c r="B23" s="69" t="s">
        <v>57</v>
      </c>
      <c r="C23" s="74" t="s">
        <v>107</v>
      </c>
      <c r="D23" s="58">
        <v>200</v>
      </c>
      <c r="E23" s="72" t="s">
        <v>93</v>
      </c>
      <c r="F23" s="59">
        <v>84.17</v>
      </c>
      <c r="G23" s="22"/>
      <c r="H23" s="22"/>
      <c r="I23" s="34" t="s">
        <v>36</v>
      </c>
      <c r="J23" s="16">
        <f t="shared" si="0"/>
        <v>1</v>
      </c>
      <c r="K23" s="17" t="s">
        <v>46</v>
      </c>
      <c r="L23" s="17" t="s">
        <v>6</v>
      </c>
      <c r="M23" s="42"/>
      <c r="N23" s="22"/>
      <c r="O23" s="22"/>
      <c r="P23" s="41"/>
      <c r="Q23" s="22"/>
      <c r="R23" s="22"/>
      <c r="S23" s="41"/>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60">
        <f t="shared" si="1"/>
        <v>16834</v>
      </c>
      <c r="BB23" s="66">
        <f t="shared" si="2"/>
        <v>16834</v>
      </c>
      <c r="BC23" s="39" t="str">
        <f t="shared" si="3"/>
        <v>INR  Sixteen Thousand Eight Hundred &amp; Thirty Four  Only</v>
      </c>
      <c r="IE23" s="21">
        <v>1.02</v>
      </c>
      <c r="IF23" s="21" t="s">
        <v>38</v>
      </c>
      <c r="IG23" s="21" t="s">
        <v>39</v>
      </c>
      <c r="IH23" s="21">
        <v>213</v>
      </c>
      <c r="II23" s="21" t="s">
        <v>35</v>
      </c>
    </row>
    <row r="24" spans="1:243" s="20" customFormat="1" ht="110.25">
      <c r="A24" s="75">
        <v>5</v>
      </c>
      <c r="B24" s="76" t="s">
        <v>62</v>
      </c>
      <c r="C24" s="74" t="s">
        <v>108</v>
      </c>
      <c r="D24" s="58">
        <v>40</v>
      </c>
      <c r="E24" s="77" t="s">
        <v>94</v>
      </c>
      <c r="F24" s="59">
        <v>335.82</v>
      </c>
      <c r="G24" s="22"/>
      <c r="H24" s="22"/>
      <c r="I24" s="34" t="s">
        <v>36</v>
      </c>
      <c r="J24" s="16">
        <f t="shared" si="0"/>
        <v>1</v>
      </c>
      <c r="K24" s="17" t="s">
        <v>46</v>
      </c>
      <c r="L24" s="17" t="s">
        <v>6</v>
      </c>
      <c r="M24" s="42"/>
      <c r="N24" s="22"/>
      <c r="O24" s="22"/>
      <c r="P24" s="41"/>
      <c r="Q24" s="22"/>
      <c r="R24" s="22"/>
      <c r="S24" s="41"/>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60">
        <f>total_amount_ba($B$2,$D$2,D24,F24,J24,K24,M24)</f>
        <v>13432.8</v>
      </c>
      <c r="BB24" s="66">
        <f t="shared" si="2"/>
        <v>13432.8</v>
      </c>
      <c r="BC24" s="39" t="str">
        <f t="shared" si="3"/>
        <v>INR  Thirteen Thousand Four Hundred &amp; Thirty Two  and Paise Eighty Only</v>
      </c>
      <c r="IE24" s="21">
        <v>2</v>
      </c>
      <c r="IF24" s="21" t="s">
        <v>32</v>
      </c>
      <c r="IG24" s="21" t="s">
        <v>40</v>
      </c>
      <c r="IH24" s="21">
        <v>10</v>
      </c>
      <c r="II24" s="21" t="s">
        <v>35</v>
      </c>
    </row>
    <row r="25" spans="1:243" s="20" customFormat="1" ht="110.25">
      <c r="A25" s="75">
        <v>6</v>
      </c>
      <c r="B25" s="78" t="s">
        <v>63</v>
      </c>
      <c r="C25" s="74" t="s">
        <v>109</v>
      </c>
      <c r="D25" s="33"/>
      <c r="E25" s="73"/>
      <c r="F25" s="34"/>
      <c r="G25" s="15"/>
      <c r="H25" s="15"/>
      <c r="I25" s="34"/>
      <c r="J25" s="16"/>
      <c r="K25" s="17"/>
      <c r="L25" s="17"/>
      <c r="M25" s="18"/>
      <c r="N25" s="19"/>
      <c r="O25" s="19"/>
      <c r="P25" s="35"/>
      <c r="Q25" s="19"/>
      <c r="R25" s="19"/>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7"/>
      <c r="BB25" s="38"/>
      <c r="BC25" s="39"/>
      <c r="IE25" s="21">
        <v>1.02</v>
      </c>
      <c r="IF25" s="21" t="s">
        <v>38</v>
      </c>
      <c r="IG25" s="21" t="s">
        <v>39</v>
      </c>
      <c r="IH25" s="21">
        <v>213</v>
      </c>
      <c r="II25" s="21" t="s">
        <v>35</v>
      </c>
    </row>
    <row r="26" spans="1:243" s="20" customFormat="1" ht="28.5">
      <c r="A26" s="75">
        <v>6.1</v>
      </c>
      <c r="B26" s="78" t="s">
        <v>64</v>
      </c>
      <c r="C26" s="74" t="s">
        <v>110</v>
      </c>
      <c r="D26" s="58">
        <v>10</v>
      </c>
      <c r="E26" s="72" t="s">
        <v>35</v>
      </c>
      <c r="F26" s="59">
        <v>615.52</v>
      </c>
      <c r="G26" s="22"/>
      <c r="H26" s="22"/>
      <c r="I26" s="34" t="s">
        <v>36</v>
      </c>
      <c r="J26" s="16">
        <f aca="true" t="shared" si="4" ref="J26:J31">IF(I26="Less(-)",-1,1)</f>
        <v>1</v>
      </c>
      <c r="K26" s="17" t="s">
        <v>46</v>
      </c>
      <c r="L26" s="17" t="s">
        <v>6</v>
      </c>
      <c r="M26" s="42"/>
      <c r="N26" s="22"/>
      <c r="O26" s="22"/>
      <c r="P26" s="41"/>
      <c r="Q26" s="22"/>
      <c r="R26" s="22"/>
      <c r="S26" s="41"/>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60">
        <f aca="true" t="shared" si="5" ref="BA26:BA34">total_amount_ba($B$2,$D$2,D26,F26,J26,K26,M26)</f>
        <v>6155.2</v>
      </c>
      <c r="BB26" s="66">
        <f aca="true" t="shared" si="6" ref="BB26:BB34">BA26+SUM(N26:AZ26)</f>
        <v>6155.2</v>
      </c>
      <c r="BC26" s="39" t="str">
        <f>SpellNumber(L26,BB26)</f>
        <v>INR  Six Thousand One Hundred &amp; Fifty Five  and Paise Twenty Only</v>
      </c>
      <c r="IE26" s="21">
        <v>2</v>
      </c>
      <c r="IF26" s="21" t="s">
        <v>32</v>
      </c>
      <c r="IG26" s="21" t="s">
        <v>40</v>
      </c>
      <c r="IH26" s="21">
        <v>10</v>
      </c>
      <c r="II26" s="21" t="s">
        <v>35</v>
      </c>
    </row>
    <row r="27" spans="1:243" s="20" customFormat="1" ht="28.5">
      <c r="A27" s="75">
        <v>6.2</v>
      </c>
      <c r="B27" s="78" t="s">
        <v>65</v>
      </c>
      <c r="C27" s="74" t="s">
        <v>111</v>
      </c>
      <c r="D27" s="58">
        <v>10</v>
      </c>
      <c r="E27" s="72" t="s">
        <v>35</v>
      </c>
      <c r="F27" s="59">
        <v>1060.06</v>
      </c>
      <c r="G27" s="22"/>
      <c r="H27" s="22"/>
      <c r="I27" s="34" t="s">
        <v>36</v>
      </c>
      <c r="J27" s="16">
        <f t="shared" si="4"/>
        <v>1</v>
      </c>
      <c r="K27" s="17" t="s">
        <v>46</v>
      </c>
      <c r="L27" s="17" t="s">
        <v>6</v>
      </c>
      <c r="M27" s="42"/>
      <c r="N27" s="22"/>
      <c r="O27" s="22"/>
      <c r="P27" s="41"/>
      <c r="Q27" s="22"/>
      <c r="R27" s="22"/>
      <c r="S27" s="41"/>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60">
        <f t="shared" si="5"/>
        <v>10600.6</v>
      </c>
      <c r="BB27" s="66">
        <f t="shared" si="6"/>
        <v>10600.6</v>
      </c>
      <c r="BC27" s="39" t="str">
        <f aca="true" t="shared" si="7" ref="BC27:BC34">SpellNumber(L27,BB27)</f>
        <v>INR  Ten Thousand Six Hundred    and Paise Sixty Only</v>
      </c>
      <c r="IE27" s="21">
        <v>3</v>
      </c>
      <c r="IF27" s="21" t="s">
        <v>41</v>
      </c>
      <c r="IG27" s="21" t="s">
        <v>42</v>
      </c>
      <c r="IH27" s="21">
        <v>10</v>
      </c>
      <c r="II27" s="21" t="s">
        <v>35</v>
      </c>
    </row>
    <row r="28" spans="1:243" s="20" customFormat="1" ht="157.5">
      <c r="A28" s="68">
        <v>7</v>
      </c>
      <c r="B28" s="78" t="s">
        <v>66</v>
      </c>
      <c r="C28" s="74" t="s">
        <v>112</v>
      </c>
      <c r="D28" s="58">
        <v>10</v>
      </c>
      <c r="E28" s="72" t="s">
        <v>95</v>
      </c>
      <c r="F28" s="59">
        <v>478.74</v>
      </c>
      <c r="G28" s="22"/>
      <c r="H28" s="22"/>
      <c r="I28" s="34" t="s">
        <v>36</v>
      </c>
      <c r="J28" s="16">
        <f t="shared" si="4"/>
        <v>1</v>
      </c>
      <c r="K28" s="17" t="s">
        <v>46</v>
      </c>
      <c r="L28" s="17" t="s">
        <v>6</v>
      </c>
      <c r="M28" s="42"/>
      <c r="N28" s="22"/>
      <c r="O28" s="22"/>
      <c r="P28" s="41"/>
      <c r="Q28" s="22"/>
      <c r="R28" s="22"/>
      <c r="S28" s="41"/>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60">
        <f t="shared" si="5"/>
        <v>4787.4</v>
      </c>
      <c r="BB28" s="66">
        <f t="shared" si="6"/>
        <v>4787.4</v>
      </c>
      <c r="BC28" s="39" t="str">
        <f t="shared" si="7"/>
        <v>INR  Four Thousand Seven Hundred &amp; Eighty Seven  and Paise Forty Only</v>
      </c>
      <c r="IE28" s="21">
        <v>1.01</v>
      </c>
      <c r="IF28" s="21" t="s">
        <v>37</v>
      </c>
      <c r="IG28" s="21" t="s">
        <v>33</v>
      </c>
      <c r="IH28" s="21">
        <v>123.223</v>
      </c>
      <c r="II28" s="21" t="s">
        <v>35</v>
      </c>
    </row>
    <row r="29" spans="1:243" s="20" customFormat="1" ht="78.75">
      <c r="A29" s="68">
        <v>8</v>
      </c>
      <c r="B29" s="78" t="s">
        <v>67</v>
      </c>
      <c r="C29" s="74" t="s">
        <v>113</v>
      </c>
      <c r="D29" s="58">
        <v>2</v>
      </c>
      <c r="E29" s="72" t="s">
        <v>95</v>
      </c>
      <c r="F29" s="59">
        <v>7039.89</v>
      </c>
      <c r="G29" s="22"/>
      <c r="H29" s="22"/>
      <c r="I29" s="34" t="s">
        <v>36</v>
      </c>
      <c r="J29" s="16">
        <f t="shared" si="4"/>
        <v>1</v>
      </c>
      <c r="K29" s="17" t="s">
        <v>46</v>
      </c>
      <c r="L29" s="17" t="s">
        <v>6</v>
      </c>
      <c r="M29" s="42"/>
      <c r="N29" s="22"/>
      <c r="O29" s="22"/>
      <c r="P29" s="41"/>
      <c r="Q29" s="22"/>
      <c r="R29" s="22"/>
      <c r="S29" s="41"/>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43"/>
      <c r="AV29" s="36"/>
      <c r="AW29" s="36"/>
      <c r="AX29" s="36"/>
      <c r="AY29" s="36"/>
      <c r="AZ29" s="36"/>
      <c r="BA29" s="60">
        <f t="shared" si="5"/>
        <v>14079.78</v>
      </c>
      <c r="BB29" s="66">
        <f t="shared" si="6"/>
        <v>14079.78</v>
      </c>
      <c r="BC29" s="39" t="str">
        <f t="shared" si="7"/>
        <v>INR  Fourteen Thousand  &amp;Seventy Nine  and Paise Seventy Eight Only</v>
      </c>
      <c r="IE29" s="21">
        <v>1.02</v>
      </c>
      <c r="IF29" s="21" t="s">
        <v>38</v>
      </c>
      <c r="IG29" s="21" t="s">
        <v>39</v>
      </c>
      <c r="IH29" s="21">
        <v>213</v>
      </c>
      <c r="II29" s="21" t="s">
        <v>35</v>
      </c>
    </row>
    <row r="30" spans="1:243" s="20" customFormat="1" ht="63">
      <c r="A30" s="68">
        <v>9</v>
      </c>
      <c r="B30" s="78" t="s">
        <v>68</v>
      </c>
      <c r="C30" s="74" t="s">
        <v>114</v>
      </c>
      <c r="D30" s="58">
        <v>5</v>
      </c>
      <c r="E30" s="72" t="s">
        <v>95</v>
      </c>
      <c r="F30" s="59">
        <v>5578.26</v>
      </c>
      <c r="G30" s="22"/>
      <c r="H30" s="22"/>
      <c r="I30" s="34" t="s">
        <v>36</v>
      </c>
      <c r="J30" s="16">
        <f t="shared" si="4"/>
        <v>1</v>
      </c>
      <c r="K30" s="17" t="s">
        <v>46</v>
      </c>
      <c r="L30" s="17" t="s">
        <v>6</v>
      </c>
      <c r="M30" s="42"/>
      <c r="N30" s="22"/>
      <c r="O30" s="22"/>
      <c r="P30" s="41"/>
      <c r="Q30" s="22"/>
      <c r="R30" s="22"/>
      <c r="S30" s="41"/>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60">
        <f t="shared" si="5"/>
        <v>27891.3</v>
      </c>
      <c r="BB30" s="66">
        <f t="shared" si="6"/>
        <v>27891.3</v>
      </c>
      <c r="BC30" s="39" t="str">
        <f t="shared" si="7"/>
        <v>INR  Twenty Seven Thousand Eight Hundred &amp; Ninety One  and Paise Thirty Only</v>
      </c>
      <c r="IE30" s="21">
        <v>2</v>
      </c>
      <c r="IF30" s="21" t="s">
        <v>32</v>
      </c>
      <c r="IG30" s="21" t="s">
        <v>40</v>
      </c>
      <c r="IH30" s="21">
        <v>10</v>
      </c>
      <c r="II30" s="21" t="s">
        <v>35</v>
      </c>
    </row>
    <row r="31" spans="1:243" s="20" customFormat="1" ht="31.5">
      <c r="A31" s="68">
        <v>10</v>
      </c>
      <c r="B31" s="78" t="s">
        <v>69</v>
      </c>
      <c r="C31" s="74" t="s">
        <v>115</v>
      </c>
      <c r="D31" s="58">
        <v>10</v>
      </c>
      <c r="E31" s="72" t="s">
        <v>96</v>
      </c>
      <c r="F31" s="59">
        <v>268.3</v>
      </c>
      <c r="G31" s="22"/>
      <c r="H31" s="22"/>
      <c r="I31" s="34" t="s">
        <v>36</v>
      </c>
      <c r="J31" s="16">
        <f t="shared" si="4"/>
        <v>1</v>
      </c>
      <c r="K31" s="17" t="s">
        <v>46</v>
      </c>
      <c r="L31" s="17" t="s">
        <v>6</v>
      </c>
      <c r="M31" s="42"/>
      <c r="N31" s="22"/>
      <c r="O31" s="22"/>
      <c r="P31" s="41"/>
      <c r="Q31" s="22"/>
      <c r="R31" s="22"/>
      <c r="S31" s="41"/>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60">
        <f t="shared" si="5"/>
        <v>2683</v>
      </c>
      <c r="BB31" s="66">
        <f t="shared" si="6"/>
        <v>2683</v>
      </c>
      <c r="BC31" s="39" t="str">
        <f t="shared" si="7"/>
        <v>INR  Two Thousand Six Hundred &amp; Eighty Three  Only</v>
      </c>
      <c r="IE31" s="21">
        <v>3</v>
      </c>
      <c r="IF31" s="21" t="s">
        <v>41</v>
      </c>
      <c r="IG31" s="21" t="s">
        <v>42</v>
      </c>
      <c r="IH31" s="21">
        <v>10</v>
      </c>
      <c r="II31" s="21" t="s">
        <v>35</v>
      </c>
    </row>
    <row r="32" spans="1:243" s="20" customFormat="1" ht="63">
      <c r="A32" s="68">
        <v>11</v>
      </c>
      <c r="B32" s="78" t="s">
        <v>70</v>
      </c>
      <c r="C32" s="74" t="s">
        <v>116</v>
      </c>
      <c r="D32" s="33"/>
      <c r="E32" s="73"/>
      <c r="F32" s="34"/>
      <c r="G32" s="15"/>
      <c r="H32" s="15"/>
      <c r="I32" s="34"/>
      <c r="J32" s="16"/>
      <c r="K32" s="17"/>
      <c r="L32" s="17"/>
      <c r="M32" s="18"/>
      <c r="N32" s="19"/>
      <c r="O32" s="19"/>
      <c r="P32" s="35"/>
      <c r="Q32" s="19"/>
      <c r="R32" s="19"/>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7"/>
      <c r="BB32" s="38"/>
      <c r="BC32" s="39"/>
      <c r="IE32" s="21">
        <v>1.01</v>
      </c>
      <c r="IF32" s="21" t="s">
        <v>37</v>
      </c>
      <c r="IG32" s="21" t="s">
        <v>33</v>
      </c>
      <c r="IH32" s="21">
        <v>123.223</v>
      </c>
      <c r="II32" s="21" t="s">
        <v>35</v>
      </c>
    </row>
    <row r="33" spans="1:243" s="20" customFormat="1" ht="28.5">
      <c r="A33" s="79">
        <v>11.1</v>
      </c>
      <c r="B33" s="78" t="s">
        <v>71</v>
      </c>
      <c r="C33" s="74" t="s">
        <v>117</v>
      </c>
      <c r="D33" s="58">
        <v>100</v>
      </c>
      <c r="E33" s="72" t="s">
        <v>93</v>
      </c>
      <c r="F33" s="59">
        <v>469.97</v>
      </c>
      <c r="G33" s="22"/>
      <c r="H33" s="22"/>
      <c r="I33" s="34" t="s">
        <v>36</v>
      </c>
      <c r="J33" s="16">
        <f>IF(I33="Less(-)",-1,1)</f>
        <v>1</v>
      </c>
      <c r="K33" s="17" t="s">
        <v>46</v>
      </c>
      <c r="L33" s="17" t="s">
        <v>6</v>
      </c>
      <c r="M33" s="42"/>
      <c r="N33" s="22"/>
      <c r="O33" s="22"/>
      <c r="P33" s="41"/>
      <c r="Q33" s="22"/>
      <c r="R33" s="22"/>
      <c r="S33" s="41"/>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60">
        <f t="shared" si="5"/>
        <v>46997</v>
      </c>
      <c r="BB33" s="66">
        <f t="shared" si="6"/>
        <v>46997</v>
      </c>
      <c r="BC33" s="39" t="str">
        <f t="shared" si="7"/>
        <v>INR  Forty Six Thousand Nine Hundred &amp; Ninety Seven  Only</v>
      </c>
      <c r="IE33" s="21">
        <v>1.02</v>
      </c>
      <c r="IF33" s="21" t="s">
        <v>38</v>
      </c>
      <c r="IG33" s="21" t="s">
        <v>39</v>
      </c>
      <c r="IH33" s="21">
        <v>213</v>
      </c>
      <c r="II33" s="21" t="s">
        <v>35</v>
      </c>
    </row>
    <row r="34" spans="1:243" s="20" customFormat="1" ht="15.75">
      <c r="A34" s="79">
        <v>11.2</v>
      </c>
      <c r="B34" s="78" t="s">
        <v>72</v>
      </c>
      <c r="C34" s="74" t="s">
        <v>118</v>
      </c>
      <c r="D34" s="58">
        <v>100</v>
      </c>
      <c r="E34" s="72" t="s">
        <v>93</v>
      </c>
      <c r="F34" s="59">
        <v>704.08</v>
      </c>
      <c r="G34" s="22"/>
      <c r="H34" s="22"/>
      <c r="I34" s="34" t="s">
        <v>36</v>
      </c>
      <c r="J34" s="16">
        <f>IF(I34="Less(-)",-1,1)</f>
        <v>1</v>
      </c>
      <c r="K34" s="17" t="s">
        <v>46</v>
      </c>
      <c r="L34" s="17" t="s">
        <v>6</v>
      </c>
      <c r="M34" s="42"/>
      <c r="N34" s="22"/>
      <c r="O34" s="22"/>
      <c r="P34" s="41"/>
      <c r="Q34" s="22"/>
      <c r="R34" s="22"/>
      <c r="S34" s="41"/>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60">
        <f t="shared" si="5"/>
        <v>70408</v>
      </c>
      <c r="BB34" s="66">
        <f t="shared" si="6"/>
        <v>70408</v>
      </c>
      <c r="BC34" s="39" t="str">
        <f t="shared" si="7"/>
        <v>INR  Seventy Thousand Four Hundred &amp; Eight  Only</v>
      </c>
      <c r="IE34" s="21">
        <v>2</v>
      </c>
      <c r="IF34" s="21" t="s">
        <v>32</v>
      </c>
      <c r="IG34" s="21" t="s">
        <v>40</v>
      </c>
      <c r="IH34" s="21">
        <v>10</v>
      </c>
      <c r="II34" s="21" t="s">
        <v>35</v>
      </c>
    </row>
    <row r="35" spans="1:243" s="20" customFormat="1" ht="97.5" customHeight="1">
      <c r="A35" s="75">
        <v>12</v>
      </c>
      <c r="B35" s="76" t="s">
        <v>73</v>
      </c>
      <c r="C35" s="74" t="s">
        <v>119</v>
      </c>
      <c r="D35" s="58">
        <v>2100</v>
      </c>
      <c r="E35" s="77" t="s">
        <v>97</v>
      </c>
      <c r="F35" s="59">
        <v>1766.77</v>
      </c>
      <c r="G35" s="22"/>
      <c r="H35" s="22"/>
      <c r="I35" s="34" t="s">
        <v>36</v>
      </c>
      <c r="J35" s="16">
        <f aca="true" t="shared" si="8" ref="J35:J44">IF(I35="Less(-)",-1,1)</f>
        <v>1</v>
      </c>
      <c r="K35" s="17" t="s">
        <v>46</v>
      </c>
      <c r="L35" s="17" t="s">
        <v>6</v>
      </c>
      <c r="M35" s="42"/>
      <c r="N35" s="22"/>
      <c r="O35" s="22"/>
      <c r="P35" s="41"/>
      <c r="Q35" s="22"/>
      <c r="R35" s="22"/>
      <c r="S35" s="41"/>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60">
        <f aca="true" t="shared" si="9" ref="BA35:BA44">total_amount_ba($B$2,$D$2,D35,F35,J35,K35,M35)</f>
        <v>3710217</v>
      </c>
      <c r="BB35" s="66">
        <f aca="true" t="shared" si="10" ref="BB35:BB44">BA35+SUM(N35:AZ35)</f>
        <v>3710217</v>
      </c>
      <c r="BC35" s="39" t="str">
        <f>SpellNumber(L35,BB35)</f>
        <v>INR  Thirty Seven Lakh Ten Thousand Two Hundred &amp; Seventeen  Only</v>
      </c>
      <c r="IE35" s="21">
        <v>1.02</v>
      </c>
      <c r="IF35" s="21" t="s">
        <v>38</v>
      </c>
      <c r="IG35" s="21" t="s">
        <v>39</v>
      </c>
      <c r="IH35" s="21">
        <v>213</v>
      </c>
      <c r="II35" s="21" t="s">
        <v>35</v>
      </c>
    </row>
    <row r="36" spans="1:243" s="20" customFormat="1" ht="102.75" customHeight="1">
      <c r="A36" s="75">
        <v>13</v>
      </c>
      <c r="B36" s="76" t="s">
        <v>74</v>
      </c>
      <c r="C36" s="74" t="s">
        <v>120</v>
      </c>
      <c r="D36" s="58">
        <v>1400</v>
      </c>
      <c r="E36" s="77" t="s">
        <v>97</v>
      </c>
      <c r="F36" s="59">
        <v>900.48</v>
      </c>
      <c r="G36" s="22"/>
      <c r="H36" s="22"/>
      <c r="I36" s="34" t="s">
        <v>36</v>
      </c>
      <c r="J36" s="16">
        <f t="shared" si="8"/>
        <v>1</v>
      </c>
      <c r="K36" s="17" t="s">
        <v>46</v>
      </c>
      <c r="L36" s="17" t="s">
        <v>6</v>
      </c>
      <c r="M36" s="42"/>
      <c r="N36" s="22"/>
      <c r="O36" s="22"/>
      <c r="P36" s="41"/>
      <c r="Q36" s="22"/>
      <c r="R36" s="22"/>
      <c r="S36" s="41"/>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60">
        <f t="shared" si="9"/>
        <v>1260672</v>
      </c>
      <c r="BB36" s="66">
        <f t="shared" si="10"/>
        <v>1260672</v>
      </c>
      <c r="BC36" s="39" t="str">
        <f>SpellNumber(L36,BB36)</f>
        <v>INR  Twelve Lakh Sixty Thousand Six Hundred &amp; Seventy Two  Only</v>
      </c>
      <c r="IE36" s="21">
        <v>2</v>
      </c>
      <c r="IF36" s="21" t="s">
        <v>32</v>
      </c>
      <c r="IG36" s="21" t="s">
        <v>40</v>
      </c>
      <c r="IH36" s="21">
        <v>10</v>
      </c>
      <c r="II36" s="21" t="s">
        <v>35</v>
      </c>
    </row>
    <row r="37" spans="1:243" s="20" customFormat="1" ht="69" customHeight="1">
      <c r="A37" s="68">
        <v>14</v>
      </c>
      <c r="B37" s="69" t="s">
        <v>75</v>
      </c>
      <c r="C37" s="74" t="s">
        <v>121</v>
      </c>
      <c r="D37" s="58">
        <v>50</v>
      </c>
      <c r="E37" s="72" t="s">
        <v>93</v>
      </c>
      <c r="F37" s="59">
        <v>138.54</v>
      </c>
      <c r="G37" s="22"/>
      <c r="H37" s="22"/>
      <c r="I37" s="34" t="s">
        <v>36</v>
      </c>
      <c r="J37" s="16">
        <f t="shared" si="8"/>
        <v>1</v>
      </c>
      <c r="K37" s="17" t="s">
        <v>46</v>
      </c>
      <c r="L37" s="17" t="s">
        <v>6</v>
      </c>
      <c r="M37" s="42"/>
      <c r="N37" s="22"/>
      <c r="O37" s="22"/>
      <c r="P37" s="41"/>
      <c r="Q37" s="22"/>
      <c r="R37" s="22"/>
      <c r="S37" s="41"/>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60">
        <f t="shared" si="9"/>
        <v>6927</v>
      </c>
      <c r="BB37" s="66">
        <f t="shared" si="10"/>
        <v>6927</v>
      </c>
      <c r="BC37" s="39" t="str">
        <f aca="true" t="shared" si="11" ref="BC37:BC44">SpellNumber(L37,BB37)</f>
        <v>INR  Six Thousand Nine Hundred &amp; Twenty Seven  Only</v>
      </c>
      <c r="IE37" s="21">
        <v>3</v>
      </c>
      <c r="IF37" s="21" t="s">
        <v>41</v>
      </c>
      <c r="IG37" s="21" t="s">
        <v>42</v>
      </c>
      <c r="IH37" s="21">
        <v>10</v>
      </c>
      <c r="II37" s="21" t="s">
        <v>35</v>
      </c>
    </row>
    <row r="38" spans="1:243" s="20" customFormat="1" ht="31.5">
      <c r="A38" s="68">
        <v>15</v>
      </c>
      <c r="B38" s="69" t="s">
        <v>76</v>
      </c>
      <c r="C38" s="74" t="s">
        <v>122</v>
      </c>
      <c r="D38" s="33"/>
      <c r="E38" s="73"/>
      <c r="F38" s="34"/>
      <c r="G38" s="15"/>
      <c r="H38" s="15"/>
      <c r="I38" s="34"/>
      <c r="J38" s="16"/>
      <c r="K38" s="17"/>
      <c r="L38" s="17"/>
      <c r="M38" s="18"/>
      <c r="N38" s="19"/>
      <c r="O38" s="19"/>
      <c r="P38" s="35"/>
      <c r="Q38" s="19"/>
      <c r="R38" s="19"/>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7"/>
      <c r="BB38" s="38"/>
      <c r="BC38" s="39"/>
      <c r="IE38" s="21">
        <v>1.01</v>
      </c>
      <c r="IF38" s="21" t="s">
        <v>37</v>
      </c>
      <c r="IG38" s="21" t="s">
        <v>33</v>
      </c>
      <c r="IH38" s="21">
        <v>123.223</v>
      </c>
      <c r="II38" s="21" t="s">
        <v>35</v>
      </c>
    </row>
    <row r="39" spans="1:243" s="20" customFormat="1" ht="28.5">
      <c r="A39" s="68">
        <v>15.1</v>
      </c>
      <c r="B39" s="69" t="s">
        <v>77</v>
      </c>
      <c r="C39" s="74" t="s">
        <v>123</v>
      </c>
      <c r="D39" s="58">
        <v>2</v>
      </c>
      <c r="E39" s="72" t="s">
        <v>98</v>
      </c>
      <c r="F39" s="59">
        <v>10355.98</v>
      </c>
      <c r="G39" s="22"/>
      <c r="H39" s="22"/>
      <c r="I39" s="34" t="s">
        <v>36</v>
      </c>
      <c r="J39" s="16">
        <f t="shared" si="8"/>
        <v>1</v>
      </c>
      <c r="K39" s="17" t="s">
        <v>46</v>
      </c>
      <c r="L39" s="17" t="s">
        <v>6</v>
      </c>
      <c r="M39" s="42"/>
      <c r="N39" s="22"/>
      <c r="O39" s="22"/>
      <c r="P39" s="41"/>
      <c r="Q39" s="22"/>
      <c r="R39" s="22"/>
      <c r="S39" s="41"/>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43"/>
      <c r="AV39" s="36"/>
      <c r="AW39" s="36"/>
      <c r="AX39" s="36"/>
      <c r="AY39" s="36"/>
      <c r="AZ39" s="36"/>
      <c r="BA39" s="60">
        <f t="shared" si="9"/>
        <v>20711.96</v>
      </c>
      <c r="BB39" s="66">
        <f t="shared" si="10"/>
        <v>20711.96</v>
      </c>
      <c r="BC39" s="39" t="str">
        <f t="shared" si="11"/>
        <v>INR  Twenty Thousand Seven Hundred &amp; Eleven  and Paise Ninety Six Only</v>
      </c>
      <c r="IE39" s="21">
        <v>1.02</v>
      </c>
      <c r="IF39" s="21" t="s">
        <v>38</v>
      </c>
      <c r="IG39" s="21" t="s">
        <v>39</v>
      </c>
      <c r="IH39" s="21">
        <v>213</v>
      </c>
      <c r="II39" s="21" t="s">
        <v>35</v>
      </c>
    </row>
    <row r="40" spans="1:243" s="20" customFormat="1" ht="63">
      <c r="A40" s="68">
        <v>16</v>
      </c>
      <c r="B40" s="69" t="s">
        <v>78</v>
      </c>
      <c r="C40" s="74" t="s">
        <v>124</v>
      </c>
      <c r="D40" s="33"/>
      <c r="E40" s="73"/>
      <c r="F40" s="34"/>
      <c r="G40" s="15"/>
      <c r="H40" s="15"/>
      <c r="I40" s="34"/>
      <c r="J40" s="16"/>
      <c r="K40" s="17"/>
      <c r="L40" s="17"/>
      <c r="M40" s="18"/>
      <c r="N40" s="19"/>
      <c r="O40" s="19"/>
      <c r="P40" s="35"/>
      <c r="Q40" s="19"/>
      <c r="R40" s="19"/>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7"/>
      <c r="BB40" s="38"/>
      <c r="BC40" s="39"/>
      <c r="IE40" s="21">
        <v>2</v>
      </c>
      <c r="IF40" s="21" t="s">
        <v>32</v>
      </c>
      <c r="IG40" s="21" t="s">
        <v>40</v>
      </c>
      <c r="IH40" s="21">
        <v>10</v>
      </c>
      <c r="II40" s="21" t="s">
        <v>35</v>
      </c>
    </row>
    <row r="41" spans="1:243" s="20" customFormat="1" ht="28.5">
      <c r="A41" s="68">
        <v>16.1</v>
      </c>
      <c r="B41" s="69" t="s">
        <v>79</v>
      </c>
      <c r="C41" s="74" t="s">
        <v>125</v>
      </c>
      <c r="D41" s="58">
        <v>280</v>
      </c>
      <c r="E41" s="72" t="s">
        <v>93</v>
      </c>
      <c r="F41" s="59">
        <v>893.47</v>
      </c>
      <c r="G41" s="22"/>
      <c r="H41" s="22"/>
      <c r="I41" s="34" t="s">
        <v>36</v>
      </c>
      <c r="J41" s="16">
        <f t="shared" si="8"/>
        <v>1</v>
      </c>
      <c r="K41" s="17" t="s">
        <v>46</v>
      </c>
      <c r="L41" s="17" t="s">
        <v>6</v>
      </c>
      <c r="M41" s="42"/>
      <c r="N41" s="22"/>
      <c r="O41" s="22"/>
      <c r="P41" s="41"/>
      <c r="Q41" s="22"/>
      <c r="R41" s="22"/>
      <c r="S41" s="41"/>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60">
        <f t="shared" si="9"/>
        <v>250171.6</v>
      </c>
      <c r="BB41" s="66">
        <f t="shared" si="10"/>
        <v>250171.6</v>
      </c>
      <c r="BC41" s="39" t="str">
        <f t="shared" si="11"/>
        <v>INR  Two Lakh Fifty Thousand One Hundred &amp; Seventy One  and Paise Sixty Only</v>
      </c>
      <c r="IE41" s="21">
        <v>3</v>
      </c>
      <c r="IF41" s="21" t="s">
        <v>41</v>
      </c>
      <c r="IG41" s="21" t="s">
        <v>42</v>
      </c>
      <c r="IH41" s="21">
        <v>10</v>
      </c>
      <c r="II41" s="21" t="s">
        <v>35</v>
      </c>
    </row>
    <row r="42" spans="1:243" s="20" customFormat="1" ht="28.5">
      <c r="A42" s="68">
        <v>16.2</v>
      </c>
      <c r="B42" s="69" t="s">
        <v>80</v>
      </c>
      <c r="C42" s="74" t="s">
        <v>126</v>
      </c>
      <c r="D42" s="58">
        <v>460</v>
      </c>
      <c r="E42" s="72" t="s">
        <v>93</v>
      </c>
      <c r="F42" s="59">
        <v>1665.06</v>
      </c>
      <c r="G42" s="22"/>
      <c r="H42" s="22"/>
      <c r="I42" s="34" t="s">
        <v>36</v>
      </c>
      <c r="J42" s="16">
        <f t="shared" si="8"/>
        <v>1</v>
      </c>
      <c r="K42" s="17" t="s">
        <v>46</v>
      </c>
      <c r="L42" s="17" t="s">
        <v>6</v>
      </c>
      <c r="M42" s="42"/>
      <c r="N42" s="22"/>
      <c r="O42" s="22"/>
      <c r="P42" s="41"/>
      <c r="Q42" s="22"/>
      <c r="R42" s="22"/>
      <c r="S42" s="41"/>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60">
        <f t="shared" si="9"/>
        <v>765927.6</v>
      </c>
      <c r="BB42" s="66">
        <f t="shared" si="10"/>
        <v>765927.6</v>
      </c>
      <c r="BC42" s="39" t="str">
        <f t="shared" si="11"/>
        <v>INR  Seven Lakh Sixty Five Thousand Nine Hundred &amp; Twenty Seven  and Paise Sixty Only</v>
      </c>
      <c r="IE42" s="21">
        <v>1.01</v>
      </c>
      <c r="IF42" s="21" t="s">
        <v>37</v>
      </c>
      <c r="IG42" s="21" t="s">
        <v>33</v>
      </c>
      <c r="IH42" s="21">
        <v>123.223</v>
      </c>
      <c r="II42" s="21" t="s">
        <v>35</v>
      </c>
    </row>
    <row r="43" spans="1:243" s="20" customFormat="1" ht="28.5">
      <c r="A43" s="68">
        <v>16.3</v>
      </c>
      <c r="B43" s="69" t="s">
        <v>81</v>
      </c>
      <c r="C43" s="74" t="s">
        <v>127</v>
      </c>
      <c r="D43" s="58">
        <v>820</v>
      </c>
      <c r="E43" s="72" t="s">
        <v>93</v>
      </c>
      <c r="F43" s="59">
        <v>3270.5</v>
      </c>
      <c r="G43" s="22"/>
      <c r="H43" s="22"/>
      <c r="I43" s="34" t="s">
        <v>36</v>
      </c>
      <c r="J43" s="16">
        <f t="shared" si="8"/>
        <v>1</v>
      </c>
      <c r="K43" s="17" t="s">
        <v>46</v>
      </c>
      <c r="L43" s="17" t="s">
        <v>6</v>
      </c>
      <c r="M43" s="42"/>
      <c r="N43" s="22"/>
      <c r="O43" s="22"/>
      <c r="P43" s="41"/>
      <c r="Q43" s="22"/>
      <c r="R43" s="22"/>
      <c r="S43" s="41"/>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60">
        <f t="shared" si="9"/>
        <v>2681810</v>
      </c>
      <c r="BB43" s="66">
        <f t="shared" si="10"/>
        <v>2681810</v>
      </c>
      <c r="BC43" s="39" t="str">
        <f t="shared" si="11"/>
        <v>INR  Twenty Six Lakh Eighty One Thousand Eight Hundred &amp; Ten  Only</v>
      </c>
      <c r="IE43" s="21">
        <v>1.02</v>
      </c>
      <c r="IF43" s="21" t="s">
        <v>38</v>
      </c>
      <c r="IG43" s="21" t="s">
        <v>39</v>
      </c>
      <c r="IH43" s="21">
        <v>213</v>
      </c>
      <c r="II43" s="21" t="s">
        <v>35</v>
      </c>
    </row>
    <row r="44" spans="1:243" s="20" customFormat="1" ht="47.25">
      <c r="A44" s="68">
        <v>17</v>
      </c>
      <c r="B44" s="69" t="s">
        <v>82</v>
      </c>
      <c r="C44" s="74" t="s">
        <v>128</v>
      </c>
      <c r="D44" s="58">
        <v>4</v>
      </c>
      <c r="E44" s="72" t="s">
        <v>98</v>
      </c>
      <c r="F44" s="59">
        <v>195.53</v>
      </c>
      <c r="G44" s="22"/>
      <c r="H44" s="22"/>
      <c r="I44" s="34" t="s">
        <v>36</v>
      </c>
      <c r="J44" s="16">
        <f t="shared" si="8"/>
        <v>1</v>
      </c>
      <c r="K44" s="17" t="s">
        <v>46</v>
      </c>
      <c r="L44" s="17" t="s">
        <v>6</v>
      </c>
      <c r="M44" s="42"/>
      <c r="N44" s="22"/>
      <c r="O44" s="22"/>
      <c r="P44" s="41"/>
      <c r="Q44" s="22"/>
      <c r="R44" s="22"/>
      <c r="S44" s="41"/>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60">
        <f t="shared" si="9"/>
        <v>782.12</v>
      </c>
      <c r="BB44" s="66">
        <f t="shared" si="10"/>
        <v>782.12</v>
      </c>
      <c r="BC44" s="39" t="str">
        <f t="shared" si="11"/>
        <v>INR  Seven Hundred &amp; Eighty Two  and Paise Twelve Only</v>
      </c>
      <c r="IE44" s="21">
        <v>2</v>
      </c>
      <c r="IF44" s="21" t="s">
        <v>32</v>
      </c>
      <c r="IG44" s="21" t="s">
        <v>40</v>
      </c>
      <c r="IH44" s="21">
        <v>10</v>
      </c>
      <c r="II44" s="21" t="s">
        <v>35</v>
      </c>
    </row>
    <row r="45" spans="1:243" s="20" customFormat="1" ht="47.25">
      <c r="A45" s="75">
        <v>18</v>
      </c>
      <c r="B45" s="70" t="s">
        <v>83</v>
      </c>
      <c r="C45" s="74" t="s">
        <v>129</v>
      </c>
      <c r="D45" s="58">
        <v>50</v>
      </c>
      <c r="E45" s="73" t="s">
        <v>99</v>
      </c>
      <c r="F45" s="59">
        <v>207.8</v>
      </c>
      <c r="G45" s="22"/>
      <c r="H45" s="22"/>
      <c r="I45" s="34" t="s">
        <v>36</v>
      </c>
      <c r="J45" s="16">
        <f>IF(I45="Less(-)",-1,1)</f>
        <v>1</v>
      </c>
      <c r="K45" s="17" t="s">
        <v>46</v>
      </c>
      <c r="L45" s="17" t="s">
        <v>6</v>
      </c>
      <c r="M45" s="42"/>
      <c r="N45" s="22"/>
      <c r="O45" s="22"/>
      <c r="P45" s="41"/>
      <c r="Q45" s="22"/>
      <c r="R45" s="22"/>
      <c r="S45" s="41"/>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60">
        <f aca="true" t="shared" si="12" ref="BA45:BA54">total_amount_ba($B$2,$D$2,D45,F45,J45,K45,M45)</f>
        <v>10390</v>
      </c>
      <c r="BB45" s="66">
        <f aca="true" t="shared" si="13" ref="BB45:BB54">BA45+SUM(N45:AZ45)</f>
        <v>10390</v>
      </c>
      <c r="BC45" s="39" t="str">
        <f>SpellNumber(L45,BB45)</f>
        <v>INR  Ten Thousand Three Hundred &amp; Ninety  Only</v>
      </c>
      <c r="IE45" s="21">
        <v>1.02</v>
      </c>
      <c r="IF45" s="21" t="s">
        <v>38</v>
      </c>
      <c r="IG45" s="21" t="s">
        <v>39</v>
      </c>
      <c r="IH45" s="21">
        <v>213</v>
      </c>
      <c r="II45" s="21" t="s">
        <v>35</v>
      </c>
    </row>
    <row r="46" spans="1:243" s="20" customFormat="1" ht="40.5" customHeight="1">
      <c r="A46" s="79">
        <v>19</v>
      </c>
      <c r="B46" s="69" t="s">
        <v>84</v>
      </c>
      <c r="C46" s="74" t="s">
        <v>130</v>
      </c>
      <c r="D46" s="33"/>
      <c r="E46" s="73"/>
      <c r="F46" s="34"/>
      <c r="G46" s="15"/>
      <c r="H46" s="15"/>
      <c r="I46" s="34"/>
      <c r="J46" s="16"/>
      <c r="K46" s="17"/>
      <c r="L46" s="17"/>
      <c r="M46" s="18"/>
      <c r="N46" s="19"/>
      <c r="O46" s="19"/>
      <c r="P46" s="35"/>
      <c r="Q46" s="19"/>
      <c r="R46" s="19"/>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7"/>
      <c r="BB46" s="38"/>
      <c r="BC46" s="39"/>
      <c r="IE46" s="21">
        <v>2</v>
      </c>
      <c r="IF46" s="21" t="s">
        <v>32</v>
      </c>
      <c r="IG46" s="21" t="s">
        <v>40</v>
      </c>
      <c r="IH46" s="21">
        <v>10</v>
      </c>
      <c r="II46" s="21" t="s">
        <v>35</v>
      </c>
    </row>
    <row r="47" spans="1:243" s="20" customFormat="1" ht="38.25" customHeight="1">
      <c r="A47" s="68">
        <v>19.1</v>
      </c>
      <c r="B47" s="70" t="s">
        <v>85</v>
      </c>
      <c r="C47" s="74" t="s">
        <v>131</v>
      </c>
      <c r="D47" s="58">
        <v>30</v>
      </c>
      <c r="E47" s="68" t="s">
        <v>98</v>
      </c>
      <c r="F47" s="59">
        <v>305.13</v>
      </c>
      <c r="G47" s="22"/>
      <c r="H47" s="22"/>
      <c r="I47" s="34" t="s">
        <v>36</v>
      </c>
      <c r="J47" s="16">
        <f>IF(I47="Less(-)",-1,1)</f>
        <v>1</v>
      </c>
      <c r="K47" s="17" t="s">
        <v>46</v>
      </c>
      <c r="L47" s="17" t="s">
        <v>6</v>
      </c>
      <c r="M47" s="42"/>
      <c r="N47" s="22"/>
      <c r="O47" s="22"/>
      <c r="P47" s="41"/>
      <c r="Q47" s="22"/>
      <c r="R47" s="22"/>
      <c r="S47" s="41"/>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60">
        <f t="shared" si="12"/>
        <v>9153.9</v>
      </c>
      <c r="BB47" s="66">
        <f t="shared" si="13"/>
        <v>9153.9</v>
      </c>
      <c r="BC47" s="39" t="str">
        <f aca="true" t="shared" si="14" ref="BC47:BC54">SpellNumber(L47,BB47)</f>
        <v>INR  Nine Thousand One Hundred &amp; Fifty Three  and Paise Ninety Only</v>
      </c>
      <c r="IE47" s="21">
        <v>3</v>
      </c>
      <c r="IF47" s="21" t="s">
        <v>41</v>
      </c>
      <c r="IG47" s="21" t="s">
        <v>42</v>
      </c>
      <c r="IH47" s="21">
        <v>10</v>
      </c>
      <c r="II47" s="21" t="s">
        <v>35</v>
      </c>
    </row>
    <row r="48" spans="1:243" s="20" customFormat="1" ht="72" customHeight="1">
      <c r="A48" s="68">
        <v>20</v>
      </c>
      <c r="B48" s="69" t="s">
        <v>86</v>
      </c>
      <c r="C48" s="74" t="s">
        <v>132</v>
      </c>
      <c r="D48" s="33"/>
      <c r="E48" s="73"/>
      <c r="F48" s="34"/>
      <c r="G48" s="15"/>
      <c r="H48" s="15"/>
      <c r="I48" s="34"/>
      <c r="J48" s="16"/>
      <c r="K48" s="17"/>
      <c r="L48" s="17"/>
      <c r="M48" s="18"/>
      <c r="N48" s="19"/>
      <c r="O48" s="19"/>
      <c r="P48" s="35"/>
      <c r="Q48" s="19"/>
      <c r="R48" s="19"/>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7"/>
      <c r="BB48" s="38"/>
      <c r="BC48" s="39"/>
      <c r="IE48" s="21">
        <v>1.01</v>
      </c>
      <c r="IF48" s="21" t="s">
        <v>37</v>
      </c>
      <c r="IG48" s="21" t="s">
        <v>33</v>
      </c>
      <c r="IH48" s="21">
        <v>123.223</v>
      </c>
      <c r="II48" s="21" t="s">
        <v>35</v>
      </c>
    </row>
    <row r="49" spans="1:243" s="20" customFormat="1" ht="42.75" customHeight="1">
      <c r="A49" s="68">
        <v>20.1</v>
      </c>
      <c r="B49" s="70" t="s">
        <v>87</v>
      </c>
      <c r="C49" s="74" t="s">
        <v>133</v>
      </c>
      <c r="D49" s="58">
        <v>12</v>
      </c>
      <c r="E49" s="68" t="s">
        <v>93</v>
      </c>
      <c r="F49" s="59">
        <v>1691.36</v>
      </c>
      <c r="G49" s="22"/>
      <c r="H49" s="22"/>
      <c r="I49" s="34" t="s">
        <v>36</v>
      </c>
      <c r="J49" s="16">
        <f aca="true" t="shared" si="15" ref="J49:J54">IF(I49="Less(-)",-1,1)</f>
        <v>1</v>
      </c>
      <c r="K49" s="17" t="s">
        <v>46</v>
      </c>
      <c r="L49" s="17" t="s">
        <v>6</v>
      </c>
      <c r="M49" s="42"/>
      <c r="N49" s="22"/>
      <c r="O49" s="22"/>
      <c r="P49" s="41"/>
      <c r="Q49" s="22"/>
      <c r="R49" s="22"/>
      <c r="S49" s="41"/>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43"/>
      <c r="AV49" s="36"/>
      <c r="AW49" s="36"/>
      <c r="AX49" s="36"/>
      <c r="AY49" s="36"/>
      <c r="AZ49" s="36"/>
      <c r="BA49" s="60">
        <f t="shared" si="12"/>
        <v>20296.32</v>
      </c>
      <c r="BB49" s="66">
        <f t="shared" si="13"/>
        <v>20296.32</v>
      </c>
      <c r="BC49" s="39" t="str">
        <f t="shared" si="14"/>
        <v>INR  Twenty Thousand Two Hundred &amp; Ninety Six  and Paise Thirty Two Only</v>
      </c>
      <c r="IE49" s="21">
        <v>1.02</v>
      </c>
      <c r="IF49" s="21" t="s">
        <v>38</v>
      </c>
      <c r="IG49" s="21" t="s">
        <v>39</v>
      </c>
      <c r="IH49" s="21">
        <v>213</v>
      </c>
      <c r="II49" s="21" t="s">
        <v>35</v>
      </c>
    </row>
    <row r="50" spans="1:243" s="20" customFormat="1" ht="94.5">
      <c r="A50" s="68">
        <v>21</v>
      </c>
      <c r="B50" s="69" t="s">
        <v>88</v>
      </c>
      <c r="C50" s="74" t="s">
        <v>134</v>
      </c>
      <c r="D50" s="58">
        <v>4</v>
      </c>
      <c r="E50" s="72" t="s">
        <v>98</v>
      </c>
      <c r="F50" s="59">
        <v>21312.58</v>
      </c>
      <c r="G50" s="22"/>
      <c r="H50" s="22"/>
      <c r="I50" s="34" t="s">
        <v>36</v>
      </c>
      <c r="J50" s="16">
        <f t="shared" si="15"/>
        <v>1</v>
      </c>
      <c r="K50" s="17" t="s">
        <v>46</v>
      </c>
      <c r="L50" s="17" t="s">
        <v>6</v>
      </c>
      <c r="M50" s="42"/>
      <c r="N50" s="22"/>
      <c r="O50" s="22"/>
      <c r="P50" s="41"/>
      <c r="Q50" s="22"/>
      <c r="R50" s="22"/>
      <c r="S50" s="41"/>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60">
        <f t="shared" si="12"/>
        <v>85250.32</v>
      </c>
      <c r="BB50" s="66">
        <f t="shared" si="13"/>
        <v>85250.32</v>
      </c>
      <c r="BC50" s="39" t="str">
        <f t="shared" si="14"/>
        <v>INR  Eighty Five Thousand Two Hundred &amp; Fifty  and Paise Thirty Two Only</v>
      </c>
      <c r="IE50" s="21">
        <v>2</v>
      </c>
      <c r="IF50" s="21" t="s">
        <v>32</v>
      </c>
      <c r="IG50" s="21" t="s">
        <v>40</v>
      </c>
      <c r="IH50" s="21">
        <v>10</v>
      </c>
      <c r="II50" s="21" t="s">
        <v>35</v>
      </c>
    </row>
    <row r="51" spans="1:243" s="20" customFormat="1" ht="78.75">
      <c r="A51" s="68">
        <v>22</v>
      </c>
      <c r="B51" s="70" t="s">
        <v>89</v>
      </c>
      <c r="C51" s="74" t="s">
        <v>135</v>
      </c>
      <c r="D51" s="58">
        <v>25</v>
      </c>
      <c r="E51" s="72" t="s">
        <v>100</v>
      </c>
      <c r="F51" s="59">
        <v>89.22</v>
      </c>
      <c r="G51" s="22"/>
      <c r="H51" s="22"/>
      <c r="I51" s="34" t="s">
        <v>36</v>
      </c>
      <c r="J51" s="16">
        <f t="shared" si="15"/>
        <v>1</v>
      </c>
      <c r="K51" s="17" t="s">
        <v>46</v>
      </c>
      <c r="L51" s="17" t="s">
        <v>6</v>
      </c>
      <c r="M51" s="42"/>
      <c r="N51" s="22"/>
      <c r="O51" s="22"/>
      <c r="P51" s="41"/>
      <c r="Q51" s="22"/>
      <c r="R51" s="22"/>
      <c r="S51" s="41"/>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60">
        <f t="shared" si="12"/>
        <v>2230.5</v>
      </c>
      <c r="BB51" s="66">
        <f t="shared" si="13"/>
        <v>2230.5</v>
      </c>
      <c r="BC51" s="39" t="str">
        <f t="shared" si="14"/>
        <v>INR  Two Thousand Two Hundred &amp; Thirty  and Paise Fifty Only</v>
      </c>
      <c r="IE51" s="21">
        <v>3</v>
      </c>
      <c r="IF51" s="21" t="s">
        <v>41</v>
      </c>
      <c r="IG51" s="21" t="s">
        <v>42</v>
      </c>
      <c r="IH51" s="21">
        <v>10</v>
      </c>
      <c r="II51" s="21" t="s">
        <v>35</v>
      </c>
    </row>
    <row r="52" spans="1:243" s="20" customFormat="1" ht="78.75">
      <c r="A52" s="68">
        <v>23</v>
      </c>
      <c r="B52" s="70" t="s">
        <v>90</v>
      </c>
      <c r="C52" s="74" t="s">
        <v>136</v>
      </c>
      <c r="D52" s="58">
        <v>25</v>
      </c>
      <c r="E52" s="72" t="s">
        <v>100</v>
      </c>
      <c r="F52" s="59">
        <v>224.46</v>
      </c>
      <c r="G52" s="22"/>
      <c r="H52" s="22"/>
      <c r="I52" s="34" t="s">
        <v>36</v>
      </c>
      <c r="J52" s="16">
        <f t="shared" si="15"/>
        <v>1</v>
      </c>
      <c r="K52" s="17" t="s">
        <v>46</v>
      </c>
      <c r="L52" s="17" t="s">
        <v>6</v>
      </c>
      <c r="M52" s="42"/>
      <c r="N52" s="22"/>
      <c r="O52" s="22"/>
      <c r="P52" s="41"/>
      <c r="Q52" s="22"/>
      <c r="R52" s="22"/>
      <c r="S52" s="41"/>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60">
        <f t="shared" si="12"/>
        <v>5611.5</v>
      </c>
      <c r="BB52" s="66">
        <f t="shared" si="13"/>
        <v>5611.5</v>
      </c>
      <c r="BC52" s="39" t="str">
        <f t="shared" si="14"/>
        <v>INR  Five Thousand Six Hundred &amp; Eleven  and Paise Fifty Only</v>
      </c>
      <c r="IE52" s="21">
        <v>1.01</v>
      </c>
      <c r="IF52" s="21" t="s">
        <v>37</v>
      </c>
      <c r="IG52" s="21" t="s">
        <v>33</v>
      </c>
      <c r="IH52" s="21">
        <v>123.223</v>
      </c>
      <c r="II52" s="21" t="s">
        <v>35</v>
      </c>
    </row>
    <row r="53" spans="1:243" s="20" customFormat="1" ht="61.5" customHeight="1">
      <c r="A53" s="68">
        <v>24</v>
      </c>
      <c r="B53" s="70" t="s">
        <v>91</v>
      </c>
      <c r="C53" s="74" t="s">
        <v>137</v>
      </c>
      <c r="D53" s="58">
        <v>1</v>
      </c>
      <c r="E53" s="72" t="s">
        <v>35</v>
      </c>
      <c r="F53" s="59">
        <v>2755.81</v>
      </c>
      <c r="G53" s="22"/>
      <c r="H53" s="22"/>
      <c r="I53" s="34" t="s">
        <v>36</v>
      </c>
      <c r="J53" s="16">
        <f t="shared" si="15"/>
        <v>1</v>
      </c>
      <c r="K53" s="17" t="s">
        <v>46</v>
      </c>
      <c r="L53" s="17" t="s">
        <v>6</v>
      </c>
      <c r="M53" s="42"/>
      <c r="N53" s="22"/>
      <c r="O53" s="22"/>
      <c r="P53" s="41"/>
      <c r="Q53" s="22"/>
      <c r="R53" s="22"/>
      <c r="S53" s="41"/>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60">
        <f t="shared" si="12"/>
        <v>2755.81</v>
      </c>
      <c r="BB53" s="66">
        <f t="shared" si="13"/>
        <v>2755.81</v>
      </c>
      <c r="BC53" s="39" t="str">
        <f t="shared" si="14"/>
        <v>INR  Two Thousand Seven Hundred &amp; Fifty Five  and Paise Eighty One Only</v>
      </c>
      <c r="IE53" s="21">
        <v>1.02</v>
      </c>
      <c r="IF53" s="21" t="s">
        <v>38</v>
      </c>
      <c r="IG53" s="21" t="s">
        <v>39</v>
      </c>
      <c r="IH53" s="21">
        <v>213</v>
      </c>
      <c r="II53" s="21" t="s">
        <v>35</v>
      </c>
    </row>
    <row r="54" spans="1:243" s="20" customFormat="1" ht="94.5">
      <c r="A54" s="68">
        <v>25</v>
      </c>
      <c r="B54" s="78" t="s">
        <v>92</v>
      </c>
      <c r="C54" s="74" t="s">
        <v>138</v>
      </c>
      <c r="D54" s="58">
        <v>2</v>
      </c>
      <c r="E54" s="68" t="s">
        <v>101</v>
      </c>
      <c r="F54" s="59">
        <v>42810.8</v>
      </c>
      <c r="G54" s="22"/>
      <c r="H54" s="22"/>
      <c r="I54" s="34" t="s">
        <v>36</v>
      </c>
      <c r="J54" s="16">
        <f t="shared" si="15"/>
        <v>1</v>
      </c>
      <c r="K54" s="17" t="s">
        <v>46</v>
      </c>
      <c r="L54" s="17" t="s">
        <v>6</v>
      </c>
      <c r="M54" s="42"/>
      <c r="N54" s="22"/>
      <c r="O54" s="22"/>
      <c r="P54" s="41"/>
      <c r="Q54" s="22"/>
      <c r="R54" s="22"/>
      <c r="S54" s="41"/>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60">
        <f t="shared" si="12"/>
        <v>85621.6</v>
      </c>
      <c r="BB54" s="66">
        <f t="shared" si="13"/>
        <v>85621.6</v>
      </c>
      <c r="BC54" s="39" t="str">
        <f t="shared" si="14"/>
        <v>INR  Eighty Five Thousand Six Hundred &amp; Twenty One  and Paise Sixty Only</v>
      </c>
      <c r="IE54" s="21">
        <v>2</v>
      </c>
      <c r="IF54" s="21" t="s">
        <v>32</v>
      </c>
      <c r="IG54" s="21" t="s">
        <v>40</v>
      </c>
      <c r="IH54" s="21">
        <v>10</v>
      </c>
      <c r="II54" s="21" t="s">
        <v>35</v>
      </c>
    </row>
    <row r="55" spans="1:243" s="20" customFormat="1" ht="34.5" customHeight="1">
      <c r="A55" s="44" t="s">
        <v>44</v>
      </c>
      <c r="B55" s="45"/>
      <c r="C55" s="46"/>
      <c r="D55" s="47"/>
      <c r="E55" s="47"/>
      <c r="F55" s="47"/>
      <c r="G55" s="47"/>
      <c r="H55" s="48"/>
      <c r="I55" s="48"/>
      <c r="J55" s="48"/>
      <c r="K55" s="48"/>
      <c r="L55" s="49"/>
      <c r="BA55" s="61">
        <f>SUM(BA13:BA54)</f>
        <v>10642175.31</v>
      </c>
      <c r="BB55" s="65">
        <f>SUM(BB13:BB54)</f>
        <v>10642175.31</v>
      </c>
      <c r="BC55" s="39" t="str">
        <f>SpellNumber($E$2,BB55)</f>
        <v>INR  One Crore Six Lakh Forty Two Thousand One Hundred &amp; Seventy Five  and Paise Thirty One Only</v>
      </c>
      <c r="IE55" s="21">
        <v>4</v>
      </c>
      <c r="IF55" s="21" t="s">
        <v>38</v>
      </c>
      <c r="IG55" s="21" t="s">
        <v>43</v>
      </c>
      <c r="IH55" s="21">
        <v>10</v>
      </c>
      <c r="II55" s="21" t="s">
        <v>35</v>
      </c>
    </row>
    <row r="56" spans="1:243" s="25" customFormat="1" ht="33.75" customHeight="1">
      <c r="A56" s="45" t="s">
        <v>48</v>
      </c>
      <c r="B56" s="50"/>
      <c r="C56" s="23"/>
      <c r="D56" s="51"/>
      <c r="E56" s="52" t="s">
        <v>54</v>
      </c>
      <c r="F56" s="63"/>
      <c r="G56" s="53"/>
      <c r="H56" s="24"/>
      <c r="I56" s="24"/>
      <c r="J56" s="24"/>
      <c r="K56" s="54"/>
      <c r="L56" s="55"/>
      <c r="M56" s="56"/>
      <c r="O56" s="20"/>
      <c r="P56" s="20"/>
      <c r="Q56" s="20"/>
      <c r="R56" s="20"/>
      <c r="S56" s="20"/>
      <c r="BA56" s="62">
        <f>IF(ISBLANK(F56),0,IF(E56="Excess (+)",ROUND(BA55+(BA55*F56),2),IF(E56="Less (-)",ROUND(BA55+(BA55*F56*(-1)),2),IF(E56="At Par",BA55,0))))</f>
        <v>0</v>
      </c>
      <c r="BB56" s="64">
        <f>ROUND(BA56,0)</f>
        <v>0</v>
      </c>
      <c r="BC56" s="39" t="str">
        <f>SpellNumber($E$2,BA56)</f>
        <v>INR Zero Only</v>
      </c>
      <c r="IE56" s="26"/>
      <c r="IF56" s="26"/>
      <c r="IG56" s="26"/>
      <c r="IH56" s="26"/>
      <c r="II56" s="26"/>
    </row>
    <row r="57" spans="1:243" s="25" customFormat="1" ht="41.25" customHeight="1">
      <c r="A57" s="44" t="s">
        <v>47</v>
      </c>
      <c r="B57" s="44"/>
      <c r="C57" s="83" t="str">
        <f>SpellNumber($E$2,BA56)</f>
        <v>INR Zero Only</v>
      </c>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5"/>
      <c r="IE57" s="26"/>
      <c r="IF57" s="26"/>
      <c r="IG57" s="26"/>
      <c r="IH57" s="26"/>
      <c r="II57" s="26"/>
    </row>
    <row r="58" spans="3:243" s="12" customFormat="1" ht="15">
      <c r="C58" s="27"/>
      <c r="D58" s="27"/>
      <c r="E58" s="27"/>
      <c r="F58" s="27"/>
      <c r="G58" s="27"/>
      <c r="H58" s="27"/>
      <c r="I58" s="27"/>
      <c r="J58" s="27"/>
      <c r="K58" s="27"/>
      <c r="L58" s="27"/>
      <c r="M58" s="27"/>
      <c r="O58" s="27"/>
      <c r="BA58" s="27"/>
      <c r="BC58" s="27"/>
      <c r="IE58" s="13"/>
      <c r="IF58" s="13"/>
      <c r="IG58" s="13"/>
      <c r="IH58" s="13"/>
      <c r="II58" s="13"/>
    </row>
  </sheetData>
  <sheetProtection password="EEC8" sheet="1" selectLockedCells="1"/>
  <mergeCells count="8">
    <mergeCell ref="A9:BC9"/>
    <mergeCell ref="C57:BC57"/>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6">
      <formula1>IF(E56="Select",-1,IF(E56="At Par",0,0))</formula1>
      <formula2>IF(E56="Select",-1,IF(E56="At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IF(E56&lt;&gt;"Select",99.9,0)</formula2>
    </dataValidation>
    <dataValidation type="list" allowBlank="1" showInputMessage="1" showErrorMessage="1" sqref="L49 L50 L51 L52 L53 L13 L14 L15 L16 L17 L18 L19 L20 L21 L22 L23 L24 L25 L26 L27 L28 L29 L30 L31 L32 L33 L34 L35 L36 L37 L38 L39 L40 L41 L42 L43 L44 L45 L46 L47 L48 L5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54 F13:F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0 M22:M24 M26:M31 M33:M37 M39 M41:M45 M47 M49:M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4">
      <formula1>0</formula1>
      <formula2>999999999999999</formula2>
    </dataValidation>
    <dataValidation allowBlank="1" showInputMessage="1" showErrorMessage="1" promptTitle="Itemcode/Make" prompt="Please enter text" sqref="C13:C5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list" showInputMessage="1" showErrorMessage="1" sqref="I13:I54">
      <formula1>"Excess(+), Less(-)"</formula1>
    </dataValidation>
    <dataValidation allowBlank="1" showInputMessage="1" showErrorMessage="1" promptTitle="Addition / Deduction" prompt="Please Choose the correct One" sqref="J13:J54"/>
    <dataValidation type="list" allowBlank="1" showInputMessage="1" showErrorMessage="1" sqref="C2">
      <formula1>"Normal, SingleWindow, Alternate"</formula1>
    </dataValidation>
    <dataValidation type="list" allowBlank="1" showInputMessage="1" showErrorMessage="1" sqref="K13:K54">
      <formula1>"Partial Conversion, Full Conversion"</formula1>
    </dataValidation>
    <dataValidation type="list" allowBlank="1" showInputMessage="1" showErrorMessage="1" sqref="E56">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2021-12-14T06:36:55Z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