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<sst xmlns="http://schemas.openxmlformats.org/spreadsheetml/2006/main" count="221" uniqueCount="85">
  <si>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</si>
  <si>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</si>
  <si>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</si>
  <si>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</si>
  <si>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</si>
  <si>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</si>
  <si>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</si>
  <si>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</si>
  <si>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</si>
  <si>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</si>
  <si>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</si>
  <si>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</si>
  <si>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</si>
  <si>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</si>
  <si>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</si>
  <si>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</si>
  <si>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</si>
  <si>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</si>
  <si>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</si>
  <si>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</si>
  <si>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</si>
  <si>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</si>
  <si>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</si>
  <si>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</si>
  <si>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</si>
  <si>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</si>
  <si>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</si>
  <si>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</si>
  <si>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</si>
  <si>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</si>
  <si>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</si>
  <si>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</si>
  <si>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</si>
  <si>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</si>
  <si>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</si>
  <si>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</si>
  <si>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</si>
  <si>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</si>
  <si>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</si>
  <si>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</si>
  <si>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</si>
  <si>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</si>
  <si>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</si>
  <si>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metre</t>
  </si>
  <si>
    <t>Select</t>
  </si>
  <si>
    <t>cum</t>
  </si>
  <si>
    <t>each</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</si>
  <si>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</si>
  <si>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</si>
  <si>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1:2:4 (1 cement : 2 coarse sand (zone-III) derived from natural sources: 4 graded stone aggregate 20 mm nominal size derived from natural sources).</t>
  </si>
  <si>
    <t>CONCRETE WORK</t>
  </si>
  <si>
    <t>Providing and laying in position cement concrete of specified grade excluding the cost of centering and shuttering - All work up to plinth level :</t>
  </si>
  <si>
    <t>WATER SUPPLY</t>
  </si>
  <si>
    <t>MINOR CIVIL MAINTENANCE WORK:</t>
  </si>
  <si>
    <t>Contract No:  22/C/D3/2021-22/01</t>
  </si>
  <si>
    <t>Name of Work: Extension of C.I. water line near under construction A.C. Plant Building</t>
  </si>
  <si>
    <t>CARRIAGE OF MATERIALS</t>
  </si>
  <si>
    <t>By Mechanical Transport including loading,unloading and stacking</t>
  </si>
  <si>
    <t>Earth Lead - 1 km</t>
  </si>
  <si>
    <t>R.C.C. pipe, A.C. pipes, steel cylinder, R.C. pipes, S.C.I. pipes, C.I. pipes and unreinforced cement pipes</t>
  </si>
  <si>
    <t>150 mm dia Lead - 1 km</t>
  </si>
  <si>
    <t>EARTH WORK</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</si>
  <si>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</si>
  <si>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All kinds of soil</t>
  </si>
  <si>
    <t>Pipes, cables etc. exceeding 80 mm dia. but not exceeding 300 mm dia</t>
  </si>
  <si>
    <t>Providing and laying S&amp;S C.I. standard specials such as tees, bends, collars, tapers, caps etc. (Heavy class):</t>
  </si>
  <si>
    <t>Up to 300 mm dia</t>
  </si>
  <si>
    <t>Providing and laying flanged C.I. standard specials such as tees, bends, collars, tapers, caps etc., suitable for flanged jointing as per IS : 1538 :</t>
  </si>
  <si>
    <t>Providing and laying S&amp;S centrifugally cast (spun) iron pipes (Class LA) conforming to IS - 1536 :</t>
  </si>
  <si>
    <t>150 mm dia pipe</t>
  </si>
  <si>
    <t>Providing lead caulked joints to spun iron or C.I. pipes and specials, including testing of joints but excluding the cost of pig lead :</t>
  </si>
  <si>
    <t>150 mm diameter pipe</t>
  </si>
  <si>
    <t>Supplying pig lead at site of work.</t>
  </si>
  <si>
    <t>Providing and fixing C.I. sluice valves (with cap) complete with bolts, nuts, rubber insertions etc. (the tail pieces if required will be paid separately) :</t>
  </si>
  <si>
    <t>150 mm diameter</t>
  </si>
  <si>
    <t>Class II</t>
  </si>
  <si>
    <t>Constructing masonry Chamber 120x120x100 cm inside, in brick work in cement mortar 1:4 (1 cement : 4 coarse sand) for sluice valve, with C.I. surface box 100 mm top diameter, 160 mm bottom diameter and 180 mm deep ( inside) with chained lid and RCC top slab 1:2:4 mix (1 cement : 2 coarse sand : 4 graded stone aggregate 20 mm nominal size) , i/c necessary excavation, foundation concrete 1:5:10 (1 cement : 5 fine sand : 10 graded stone aggregate 40 mm nominal size) and inside plastering with cement mortar 1:3 (1 cement : 3 coarse sand) 12 mm thick, finished with a floating coat of neat cement complete as per standard design :</t>
  </si>
  <si>
    <t>With common burnt clay F.P.S.(non modular) bricks of class designation 7.5</t>
  </si>
  <si>
    <t>Providing push-on-joints to Centrifugally (Spun) Cast Iron Pipes or Ductile Iron Pipes including testing of joints and the cost of rubber gasket :</t>
  </si>
  <si>
    <t>150 mm dia pipes</t>
  </si>
  <si>
    <t xml:space="preserve"> Laying old available S&amp;S centrifugally cast (spun) iron pipes (Class LA) conforming to IS - 1536 :      
150 mm dia pipe      
</t>
  </si>
  <si>
    <t>100 m</t>
  </si>
  <si>
    <t>quintal</t>
  </si>
  <si>
    <t>joint</t>
  </si>
  <si>
    <t>Meter</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</si>
</sst>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8"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8" fillId="0" borderId="15" xfId="0" applyFont="1" applyFill="1" applyBorder="1" applyAlignment="1">
      <alignment horizontal="left" vertical="top"/>
    </xf>
    <xf numFmtId="0" fontId="58" fillId="0" borderId="15" xfId="0" applyFont="1" applyFill="1" applyBorder="1" applyAlignment="1">
      <alignment horizontal="justify" vertical="top" wrapText="1"/>
    </xf>
    <xf numFmtId="0" fontId="58" fillId="0" borderId="15" xfId="0" applyFont="1" applyFill="1" applyBorder="1" applyAlignment="1">
      <alignment horizontal="center" vertical="top" wrapText="1"/>
    </xf>
    <xf numFmtId="2" fontId="58" fillId="0" borderId="15" xfId="0" applyNumberFormat="1" applyFont="1" applyFill="1" applyBorder="1" applyAlignment="1">
      <alignment vertical="top"/>
    </xf>
    <xf numFmtId="2" fontId="58" fillId="0" borderId="15" xfId="0" applyNumberFormat="1" applyFont="1" applyFill="1" applyBorder="1" applyAlignment="1">
      <alignment horizontal="left" vertical="top"/>
    </xf>
    <xf numFmtId="0" fontId="4" fillId="0" borderId="15" xfId="59" applyNumberFormat="1" applyFont="1" applyFill="1" applyBorder="1" applyAlignment="1">
      <alignment horizontal="justify" vertical="top" wrapText="1"/>
      <protection/>
    </xf>
    <xf numFmtId="0" fontId="58" fillId="0" borderId="15" xfId="0" applyFont="1" applyFill="1" applyBorder="1" applyAlignment="1">
      <alignment vertical="top"/>
    </xf>
    <xf numFmtId="0" fontId="4" fillId="0" borderId="0" xfId="56" applyNumberFormat="1" applyFont="1" applyFill="1" applyAlignment="1">
      <alignment vertical="top"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46"/>
  <sheetViews>
    <sheetView showGridLines="0" view="pageBreakPreview" zoomScaleNormal="85" zoomScaleSheetLayoutView="100" zoomScalePageLayoutView="0" workbookViewId="0" topLeftCell="A1">
      <selection activeCell="D18" sqref="D18:BC18"/>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1" t="str">
        <f>B2&amp;" BoQ"</f>
        <v>Percentage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2" t="s">
        <v>42</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75" customHeight="1">
      <c r="A5" s="72" t="s">
        <v>55</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75" customHeight="1">
      <c r="A6" s="72" t="s">
        <v>54</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7</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72" customHeight="1">
      <c r="A8" s="11" t="s">
        <v>39</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4" t="s">
        <v>47</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8</v>
      </c>
      <c r="B10" s="16" t="s">
        <v>9</v>
      </c>
      <c r="C10" s="16" t="s">
        <v>9</v>
      </c>
      <c r="D10" s="16" t="s">
        <v>8</v>
      </c>
      <c r="E10" s="16" t="s">
        <v>48</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8">
        <v>3</v>
      </c>
      <c r="D12" s="44">
        <v>4</v>
      </c>
      <c r="E12" s="44">
        <v>5</v>
      </c>
      <c r="F12" s="44">
        <v>6</v>
      </c>
      <c r="G12" s="44">
        <v>7</v>
      </c>
      <c r="H12" s="44">
        <v>8</v>
      </c>
      <c r="I12" s="44">
        <v>9</v>
      </c>
      <c r="J12" s="44">
        <v>10</v>
      </c>
      <c r="K12" s="44">
        <v>11</v>
      </c>
      <c r="L12" s="44">
        <v>12</v>
      </c>
      <c r="M12" s="44">
        <v>13</v>
      </c>
      <c r="N12" s="44">
        <v>14</v>
      </c>
      <c r="O12" s="44">
        <v>15</v>
      </c>
      <c r="P12" s="44">
        <v>16</v>
      </c>
      <c r="Q12" s="44">
        <v>17</v>
      </c>
      <c r="R12" s="44">
        <v>18</v>
      </c>
      <c r="S12" s="44">
        <v>19</v>
      </c>
      <c r="T12" s="44">
        <v>20</v>
      </c>
      <c r="U12" s="44">
        <v>21</v>
      </c>
      <c r="V12" s="44">
        <v>22</v>
      </c>
      <c r="W12" s="44">
        <v>23</v>
      </c>
      <c r="X12" s="44">
        <v>24</v>
      </c>
      <c r="Y12" s="44">
        <v>25</v>
      </c>
      <c r="Z12" s="44">
        <v>26</v>
      </c>
      <c r="AA12" s="44">
        <v>27</v>
      </c>
      <c r="AB12" s="44">
        <v>28</v>
      </c>
      <c r="AC12" s="44">
        <v>29</v>
      </c>
      <c r="AD12" s="44">
        <v>30</v>
      </c>
      <c r="AE12" s="44">
        <v>31</v>
      </c>
      <c r="AF12" s="44">
        <v>32</v>
      </c>
      <c r="AG12" s="44">
        <v>33</v>
      </c>
      <c r="AH12" s="44">
        <v>34</v>
      </c>
      <c r="AI12" s="44">
        <v>35</v>
      </c>
      <c r="AJ12" s="44">
        <v>36</v>
      </c>
      <c r="AK12" s="44">
        <v>37</v>
      </c>
      <c r="AL12" s="44">
        <v>38</v>
      </c>
      <c r="AM12" s="44">
        <v>39</v>
      </c>
      <c r="AN12" s="44">
        <v>40</v>
      </c>
      <c r="AO12" s="44">
        <v>41</v>
      </c>
      <c r="AP12" s="44">
        <v>42</v>
      </c>
      <c r="AQ12" s="44">
        <v>43</v>
      </c>
      <c r="AR12" s="44">
        <v>44</v>
      </c>
      <c r="AS12" s="44">
        <v>45</v>
      </c>
      <c r="AT12" s="44">
        <v>46</v>
      </c>
      <c r="AU12" s="44">
        <v>47</v>
      </c>
      <c r="AV12" s="44">
        <v>48</v>
      </c>
      <c r="AW12" s="44">
        <v>49</v>
      </c>
      <c r="AX12" s="44">
        <v>50</v>
      </c>
      <c r="AY12" s="44">
        <v>51</v>
      </c>
      <c r="AZ12" s="44">
        <v>52</v>
      </c>
      <c r="BA12" s="44">
        <v>7</v>
      </c>
      <c r="BB12" s="45">
        <v>54</v>
      </c>
      <c r="BC12" s="16">
        <v>8</v>
      </c>
      <c r="IE12" s="18"/>
      <c r="IF12" s="18"/>
      <c r="IG12" s="18"/>
      <c r="IH12" s="18"/>
      <c r="II12" s="18"/>
    </row>
    <row r="13" spans="1:243" s="21" customFormat="1" ht="24.75" customHeight="1">
      <c r="A13" s="60">
        <v>1</v>
      </c>
      <c r="B13" s="61" t="s">
        <v>56</v>
      </c>
      <c r="C13" s="34"/>
      <c r="D13" s="68"/>
      <c r="E13" s="68"/>
      <c r="F13" s="68"/>
      <c r="G13" s="68"/>
      <c r="H13" s="68"/>
      <c r="I13" s="68"/>
      <c r="J13" s="68"/>
      <c r="K13" s="68"/>
      <c r="L13" s="68"/>
      <c r="M13" s="68"/>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IA13" s="21">
        <v>1</v>
      </c>
      <c r="IB13" s="21" t="s">
        <v>56</v>
      </c>
      <c r="IE13" s="22"/>
      <c r="IF13" s="22"/>
      <c r="IG13" s="22"/>
      <c r="IH13" s="22"/>
      <c r="II13" s="22"/>
    </row>
    <row r="14" spans="1:243" s="21" customFormat="1" ht="31.5">
      <c r="A14" s="60">
        <v>1.01</v>
      </c>
      <c r="B14" s="61" t="s">
        <v>57</v>
      </c>
      <c r="C14" s="34"/>
      <c r="D14" s="68"/>
      <c r="E14" s="68"/>
      <c r="F14" s="68"/>
      <c r="G14" s="68"/>
      <c r="H14" s="68"/>
      <c r="I14" s="68"/>
      <c r="J14" s="68"/>
      <c r="K14" s="68"/>
      <c r="L14" s="68"/>
      <c r="M14" s="68"/>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IA14" s="21">
        <v>1.01</v>
      </c>
      <c r="IB14" s="21" t="s">
        <v>57</v>
      </c>
      <c r="IE14" s="22"/>
      <c r="IF14" s="22"/>
      <c r="IG14" s="22"/>
      <c r="IH14" s="22"/>
      <c r="II14" s="22"/>
    </row>
    <row r="15" spans="1:243" s="21" customFormat="1" ht="28.5">
      <c r="A15" s="60">
        <v>1.02</v>
      </c>
      <c r="B15" s="61" t="s">
        <v>58</v>
      </c>
      <c r="C15" s="34"/>
      <c r="D15" s="34">
        <v>10</v>
      </c>
      <c r="E15" s="62" t="s">
        <v>45</v>
      </c>
      <c r="F15" s="63">
        <v>144.09</v>
      </c>
      <c r="G15" s="46"/>
      <c r="H15" s="40"/>
      <c r="I15" s="41" t="s">
        <v>33</v>
      </c>
      <c r="J15" s="42">
        <f>IF(I15="Less(-)",-1,1)</f>
        <v>1</v>
      </c>
      <c r="K15" s="40" t="s">
        <v>34</v>
      </c>
      <c r="L15" s="40" t="s">
        <v>4</v>
      </c>
      <c r="M15" s="43"/>
      <c r="N15" s="52"/>
      <c r="O15" s="52"/>
      <c r="P15" s="53"/>
      <c r="Q15" s="52"/>
      <c r="R15" s="52"/>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5">
        <f>total_amount_ba($B$2,$D$2,D15,F15,J15,K15,M15)</f>
        <v>1440.9</v>
      </c>
      <c r="BB15" s="54">
        <f>BA15+SUM(N15:AZ15)</f>
        <v>1440.9</v>
      </c>
      <c r="BC15" s="59" t="str">
        <f>SpellNumber(L15,BB15)</f>
        <v>INR  One Thousand Four Hundred &amp; Forty  and Paise Ninety Only</v>
      </c>
      <c r="IA15" s="21">
        <v>1.02</v>
      </c>
      <c r="IB15" s="21" t="s">
        <v>58</v>
      </c>
      <c r="ID15" s="21">
        <v>10</v>
      </c>
      <c r="IE15" s="22" t="s">
        <v>45</v>
      </c>
      <c r="IF15" s="22"/>
      <c r="IG15" s="22"/>
      <c r="IH15" s="22"/>
      <c r="II15" s="22"/>
    </row>
    <row r="16" spans="1:243" s="21" customFormat="1" ht="29.25" customHeight="1">
      <c r="A16" s="60">
        <v>1.03</v>
      </c>
      <c r="B16" s="61" t="s">
        <v>59</v>
      </c>
      <c r="C16" s="34"/>
      <c r="D16" s="68"/>
      <c r="E16" s="68"/>
      <c r="F16" s="68"/>
      <c r="G16" s="68"/>
      <c r="H16" s="68"/>
      <c r="I16" s="68"/>
      <c r="J16" s="68"/>
      <c r="K16" s="68"/>
      <c r="L16" s="68"/>
      <c r="M16" s="68"/>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IA16" s="21">
        <v>1.03</v>
      </c>
      <c r="IB16" s="21" t="s">
        <v>59</v>
      </c>
      <c r="IE16" s="22"/>
      <c r="IF16" s="22"/>
      <c r="IG16" s="22"/>
      <c r="IH16" s="22"/>
      <c r="II16" s="22"/>
    </row>
    <row r="17" spans="1:243" s="21" customFormat="1" ht="28.5" customHeight="1">
      <c r="A17" s="60">
        <v>1.04</v>
      </c>
      <c r="B17" s="61" t="s">
        <v>60</v>
      </c>
      <c r="C17" s="34"/>
      <c r="D17" s="34">
        <v>60</v>
      </c>
      <c r="E17" s="62" t="s">
        <v>81</v>
      </c>
      <c r="F17" s="66">
        <v>419.93</v>
      </c>
      <c r="G17" s="46"/>
      <c r="H17" s="40"/>
      <c r="I17" s="41" t="s">
        <v>33</v>
      </c>
      <c r="J17" s="42">
        <f>IF(I17="Less(-)",-1,1)</f>
        <v>1</v>
      </c>
      <c r="K17" s="40" t="s">
        <v>34</v>
      </c>
      <c r="L17" s="40" t="s">
        <v>4</v>
      </c>
      <c r="M17" s="43"/>
      <c r="N17" s="52"/>
      <c r="O17" s="52"/>
      <c r="P17" s="53"/>
      <c r="Q17" s="52"/>
      <c r="R17" s="52"/>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5">
        <f>total_amount_ba($B$2,$D$2,D17,F17,J17,K17,M17)/100</f>
        <v>251.96</v>
      </c>
      <c r="BB17" s="54">
        <f>BA17+SUM(N17:AZ17)</f>
        <v>251.96</v>
      </c>
      <c r="BC17" s="59" t="str">
        <f>SpellNumber(L17,BB17)</f>
        <v>INR  Two Hundred &amp; Fifty One  and Paise Ninety Six Only</v>
      </c>
      <c r="IA17" s="21">
        <v>1.04</v>
      </c>
      <c r="IB17" s="21" t="s">
        <v>60</v>
      </c>
      <c r="ID17" s="21">
        <v>60</v>
      </c>
      <c r="IE17" s="22" t="s">
        <v>81</v>
      </c>
      <c r="IF17" s="22"/>
      <c r="IG17" s="22"/>
      <c r="IH17" s="22"/>
      <c r="II17" s="22"/>
    </row>
    <row r="18" spans="1:243" s="21" customFormat="1" ht="30.75" customHeight="1">
      <c r="A18" s="60">
        <v>2</v>
      </c>
      <c r="B18" s="61" t="s">
        <v>61</v>
      </c>
      <c r="C18" s="34"/>
      <c r="D18" s="68"/>
      <c r="E18" s="68"/>
      <c r="F18" s="68"/>
      <c r="G18" s="68"/>
      <c r="H18" s="68"/>
      <c r="I18" s="68"/>
      <c r="J18" s="68"/>
      <c r="K18" s="68"/>
      <c r="L18" s="68"/>
      <c r="M18" s="68"/>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IA18" s="21">
        <v>2</v>
      </c>
      <c r="IB18" s="21" t="s">
        <v>61</v>
      </c>
      <c r="IE18" s="22"/>
      <c r="IF18" s="22"/>
      <c r="IG18" s="22"/>
      <c r="IH18" s="22"/>
      <c r="II18" s="22"/>
    </row>
    <row r="19" spans="1:243" s="21" customFormat="1" ht="31.5" customHeight="1">
      <c r="A19" s="60">
        <v>2.01</v>
      </c>
      <c r="B19" s="61" t="s">
        <v>62</v>
      </c>
      <c r="C19" s="34"/>
      <c r="D19" s="68"/>
      <c r="E19" s="68"/>
      <c r="F19" s="68"/>
      <c r="G19" s="68"/>
      <c r="H19" s="68"/>
      <c r="I19" s="68"/>
      <c r="J19" s="68"/>
      <c r="K19" s="68"/>
      <c r="L19" s="68"/>
      <c r="M19" s="68"/>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IA19" s="21">
        <v>2.01</v>
      </c>
      <c r="IB19" s="21" t="s">
        <v>62</v>
      </c>
      <c r="IE19" s="22"/>
      <c r="IF19" s="22"/>
      <c r="IG19" s="22"/>
      <c r="IH19" s="22"/>
      <c r="II19" s="22"/>
    </row>
    <row r="20" spans="1:243" s="21" customFormat="1" ht="21.75" customHeight="1">
      <c r="A20" s="60">
        <v>2.02</v>
      </c>
      <c r="B20" s="61" t="s">
        <v>63</v>
      </c>
      <c r="C20" s="34"/>
      <c r="D20" s="68"/>
      <c r="E20" s="68"/>
      <c r="F20" s="68"/>
      <c r="G20" s="68"/>
      <c r="H20" s="68"/>
      <c r="I20" s="68"/>
      <c r="J20" s="68"/>
      <c r="K20" s="68"/>
      <c r="L20" s="68"/>
      <c r="M20" s="68"/>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IA20" s="21">
        <v>2.02</v>
      </c>
      <c r="IB20" s="21" t="s">
        <v>63</v>
      </c>
      <c r="IE20" s="22"/>
      <c r="IF20" s="22"/>
      <c r="IG20" s="22"/>
      <c r="IH20" s="22"/>
      <c r="II20" s="22"/>
    </row>
    <row r="21" spans="1:243" s="21" customFormat="1" ht="18" customHeight="1">
      <c r="A21" s="60">
        <v>2.03</v>
      </c>
      <c r="B21" s="61" t="s">
        <v>64</v>
      </c>
      <c r="C21" s="34"/>
      <c r="D21" s="34">
        <v>115</v>
      </c>
      <c r="E21" s="62" t="s">
        <v>43</v>
      </c>
      <c r="F21" s="66">
        <v>319.33</v>
      </c>
      <c r="G21" s="46"/>
      <c r="H21" s="40"/>
      <c r="I21" s="41" t="s">
        <v>33</v>
      </c>
      <c r="J21" s="42">
        <f>IF(I21="Less(-)",-1,1)</f>
        <v>1</v>
      </c>
      <c r="K21" s="40" t="s">
        <v>34</v>
      </c>
      <c r="L21" s="40" t="s">
        <v>4</v>
      </c>
      <c r="M21" s="43"/>
      <c r="N21" s="52"/>
      <c r="O21" s="52"/>
      <c r="P21" s="53"/>
      <c r="Q21" s="52"/>
      <c r="R21" s="52"/>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5">
        <f>total_amount_ba($B$2,$D$2,D21,F21,J21,K21,M21)</f>
        <v>36722.95</v>
      </c>
      <c r="BB21" s="54">
        <f>BA21+SUM(N21:AZ21)</f>
        <v>36722.95</v>
      </c>
      <c r="BC21" s="59" t="str">
        <f>SpellNumber(L21,BB21)</f>
        <v>INR  Thirty Six Thousand Seven Hundred &amp; Twenty Two  and Paise Ninety Five Only</v>
      </c>
      <c r="IA21" s="21">
        <v>2.03</v>
      </c>
      <c r="IB21" s="21" t="s">
        <v>64</v>
      </c>
      <c r="ID21" s="21">
        <v>115</v>
      </c>
      <c r="IE21" s="22" t="s">
        <v>43</v>
      </c>
      <c r="IF21" s="22"/>
      <c r="IG21" s="22"/>
      <c r="IH21" s="22"/>
      <c r="II21" s="22"/>
    </row>
    <row r="22" spans="1:243" s="21" customFormat="1" ht="31.5" customHeight="1">
      <c r="A22" s="60">
        <v>3</v>
      </c>
      <c r="B22" s="61" t="s">
        <v>50</v>
      </c>
      <c r="C22" s="34"/>
      <c r="D22" s="68"/>
      <c r="E22" s="68"/>
      <c r="F22" s="68"/>
      <c r="G22" s="68"/>
      <c r="H22" s="68"/>
      <c r="I22" s="68"/>
      <c r="J22" s="68"/>
      <c r="K22" s="68"/>
      <c r="L22" s="68"/>
      <c r="M22" s="68"/>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IA22" s="21">
        <v>3</v>
      </c>
      <c r="IB22" s="21" t="s">
        <v>50</v>
      </c>
      <c r="IE22" s="22"/>
      <c r="IF22" s="22"/>
      <c r="IG22" s="22"/>
      <c r="IH22" s="22"/>
      <c r="II22" s="22"/>
    </row>
    <row r="23" spans="1:243" s="21" customFormat="1" ht="31.5" customHeight="1">
      <c r="A23" s="60">
        <v>3.01</v>
      </c>
      <c r="B23" s="61" t="s">
        <v>51</v>
      </c>
      <c r="C23" s="34"/>
      <c r="D23" s="68"/>
      <c r="E23" s="68"/>
      <c r="F23" s="68"/>
      <c r="G23" s="68"/>
      <c r="H23" s="68"/>
      <c r="I23" s="68"/>
      <c r="J23" s="68"/>
      <c r="K23" s="68"/>
      <c r="L23" s="68"/>
      <c r="M23" s="68"/>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IA23" s="21">
        <v>3.01</v>
      </c>
      <c r="IB23" s="21" t="s">
        <v>51</v>
      </c>
      <c r="IE23" s="22"/>
      <c r="IF23" s="22"/>
      <c r="IG23" s="22"/>
      <c r="IH23" s="22"/>
      <c r="II23" s="22"/>
    </row>
    <row r="24" spans="1:243" s="21" customFormat="1" ht="31.5" customHeight="1">
      <c r="A24" s="60">
        <v>3.02</v>
      </c>
      <c r="B24" s="61" t="s">
        <v>49</v>
      </c>
      <c r="C24" s="34"/>
      <c r="D24" s="34">
        <v>0.3</v>
      </c>
      <c r="E24" s="62" t="s">
        <v>45</v>
      </c>
      <c r="F24" s="63">
        <v>5952.3</v>
      </c>
      <c r="G24" s="46"/>
      <c r="H24" s="40"/>
      <c r="I24" s="41" t="s">
        <v>33</v>
      </c>
      <c r="J24" s="42">
        <f>IF(I24="Less(-)",-1,1)</f>
        <v>1</v>
      </c>
      <c r="K24" s="40" t="s">
        <v>34</v>
      </c>
      <c r="L24" s="40" t="s">
        <v>4</v>
      </c>
      <c r="M24" s="43"/>
      <c r="N24" s="52"/>
      <c r="O24" s="52"/>
      <c r="P24" s="53"/>
      <c r="Q24" s="52"/>
      <c r="R24" s="52"/>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5">
        <f>total_amount_ba($B$2,$D$2,D24,F24,J24,K24,M24)</f>
        <v>1785.69</v>
      </c>
      <c r="BB24" s="54">
        <f>BA24+SUM(N24:AZ24)</f>
        <v>1785.69</v>
      </c>
      <c r="BC24" s="59" t="str">
        <f>SpellNumber(L24,BB24)</f>
        <v>INR  One Thousand Seven Hundred &amp; Eighty Five  and Paise Sixty Nine Only</v>
      </c>
      <c r="IA24" s="21">
        <v>3.02</v>
      </c>
      <c r="IB24" s="21" t="s">
        <v>49</v>
      </c>
      <c r="ID24" s="21">
        <v>0.3</v>
      </c>
      <c r="IE24" s="22" t="s">
        <v>45</v>
      </c>
      <c r="IF24" s="22"/>
      <c r="IG24" s="22"/>
      <c r="IH24" s="22"/>
      <c r="II24" s="22"/>
    </row>
    <row r="25" spans="1:243" s="21" customFormat="1" ht="31.5" customHeight="1">
      <c r="A25" s="60">
        <v>4</v>
      </c>
      <c r="B25" s="61" t="s">
        <v>52</v>
      </c>
      <c r="C25" s="34"/>
      <c r="D25" s="68"/>
      <c r="E25" s="68"/>
      <c r="F25" s="68"/>
      <c r="G25" s="68"/>
      <c r="H25" s="68"/>
      <c r="I25" s="68"/>
      <c r="J25" s="68"/>
      <c r="K25" s="68"/>
      <c r="L25" s="68"/>
      <c r="M25" s="68"/>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IA25" s="21">
        <v>4</v>
      </c>
      <c r="IB25" s="21" t="s">
        <v>52</v>
      </c>
      <c r="IE25" s="22"/>
      <c r="IF25" s="22"/>
      <c r="IG25" s="22"/>
      <c r="IH25" s="22"/>
      <c r="II25" s="22"/>
    </row>
    <row r="26" spans="1:243" s="21" customFormat="1" ht="31.5" customHeight="1">
      <c r="A26" s="60">
        <v>4.01</v>
      </c>
      <c r="B26" s="61" t="s">
        <v>65</v>
      </c>
      <c r="C26" s="34"/>
      <c r="D26" s="68"/>
      <c r="E26" s="68"/>
      <c r="F26" s="68"/>
      <c r="G26" s="68"/>
      <c r="H26" s="68"/>
      <c r="I26" s="68"/>
      <c r="J26" s="68"/>
      <c r="K26" s="68"/>
      <c r="L26" s="68"/>
      <c r="M26" s="68"/>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IA26" s="21">
        <v>4.01</v>
      </c>
      <c r="IB26" s="21" t="s">
        <v>65</v>
      </c>
      <c r="IE26" s="22"/>
      <c r="IF26" s="22"/>
      <c r="IG26" s="22"/>
      <c r="IH26" s="22"/>
      <c r="II26" s="22"/>
    </row>
    <row r="27" spans="1:243" s="21" customFormat="1" ht="31.5" customHeight="1">
      <c r="A27" s="60">
        <v>4.02</v>
      </c>
      <c r="B27" s="61" t="s">
        <v>66</v>
      </c>
      <c r="C27" s="34"/>
      <c r="D27" s="34">
        <v>0.8</v>
      </c>
      <c r="E27" s="62" t="s">
        <v>82</v>
      </c>
      <c r="F27" s="66">
        <v>4664.97</v>
      </c>
      <c r="G27" s="46"/>
      <c r="H27" s="40"/>
      <c r="I27" s="41" t="s">
        <v>33</v>
      </c>
      <c r="J27" s="42">
        <f>IF(I27="Less(-)",-1,1)</f>
        <v>1</v>
      </c>
      <c r="K27" s="40" t="s">
        <v>34</v>
      </c>
      <c r="L27" s="40" t="s">
        <v>4</v>
      </c>
      <c r="M27" s="43"/>
      <c r="N27" s="52"/>
      <c r="O27" s="52"/>
      <c r="P27" s="53"/>
      <c r="Q27" s="52"/>
      <c r="R27" s="52"/>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5">
        <f>total_amount_ba($B$2,$D$2,D27,F27,J27,K27,M27)</f>
        <v>3731.98</v>
      </c>
      <c r="BB27" s="54">
        <f>BA27+SUM(N27:AZ27)</f>
        <v>3731.98</v>
      </c>
      <c r="BC27" s="59" t="str">
        <f>SpellNumber(L27,BB27)</f>
        <v>INR  Three Thousand Seven Hundred &amp; Thirty One  and Paise Ninety Eight Only</v>
      </c>
      <c r="IA27" s="21">
        <v>4.02</v>
      </c>
      <c r="IB27" s="21" t="s">
        <v>66</v>
      </c>
      <c r="ID27" s="21">
        <v>0.8</v>
      </c>
      <c r="IE27" s="22" t="s">
        <v>82</v>
      </c>
      <c r="IF27" s="22"/>
      <c r="IG27" s="22"/>
      <c r="IH27" s="22"/>
      <c r="II27" s="22"/>
    </row>
    <row r="28" spans="1:243" s="21" customFormat="1" ht="31.5" customHeight="1">
      <c r="A28" s="60">
        <v>4.03</v>
      </c>
      <c r="B28" s="61" t="s">
        <v>67</v>
      </c>
      <c r="C28" s="34"/>
      <c r="D28" s="68"/>
      <c r="E28" s="68"/>
      <c r="F28" s="68"/>
      <c r="G28" s="68"/>
      <c r="H28" s="68"/>
      <c r="I28" s="68"/>
      <c r="J28" s="68"/>
      <c r="K28" s="68"/>
      <c r="L28" s="68"/>
      <c r="M28" s="68"/>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IA28" s="21">
        <v>4.03</v>
      </c>
      <c r="IB28" s="21" t="s">
        <v>67</v>
      </c>
      <c r="IE28" s="22"/>
      <c r="IF28" s="22"/>
      <c r="IG28" s="22"/>
      <c r="IH28" s="22"/>
      <c r="II28" s="22"/>
    </row>
    <row r="29" spans="1:243" s="21" customFormat="1" ht="31.5" customHeight="1">
      <c r="A29" s="64">
        <v>4.04</v>
      </c>
      <c r="B29" s="61" t="s">
        <v>66</v>
      </c>
      <c r="C29" s="34"/>
      <c r="D29" s="34">
        <v>1.9</v>
      </c>
      <c r="E29" s="62" t="s">
        <v>82</v>
      </c>
      <c r="F29" s="66">
        <v>6893.91</v>
      </c>
      <c r="G29" s="46"/>
      <c r="H29" s="40"/>
      <c r="I29" s="41" t="s">
        <v>33</v>
      </c>
      <c r="J29" s="42">
        <f>IF(I29="Less(-)",-1,1)</f>
        <v>1</v>
      </c>
      <c r="K29" s="40" t="s">
        <v>34</v>
      </c>
      <c r="L29" s="40" t="s">
        <v>4</v>
      </c>
      <c r="M29" s="43"/>
      <c r="N29" s="52"/>
      <c r="O29" s="52"/>
      <c r="P29" s="53"/>
      <c r="Q29" s="52"/>
      <c r="R29" s="52"/>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5">
        <f>total_amount_ba($B$2,$D$2,D29,F29,J29,K29,M29)</f>
        <v>13098.43</v>
      </c>
      <c r="BB29" s="54">
        <f>BA29+SUM(N29:AZ29)</f>
        <v>13098.43</v>
      </c>
      <c r="BC29" s="59" t="str">
        <f>SpellNumber(L29,BB29)</f>
        <v>INR  Thirteen Thousand  &amp;Ninety Eight  and Paise Forty Three Only</v>
      </c>
      <c r="IA29" s="21">
        <v>4.04</v>
      </c>
      <c r="IB29" s="21" t="s">
        <v>66</v>
      </c>
      <c r="ID29" s="21">
        <v>1.9</v>
      </c>
      <c r="IE29" s="22" t="s">
        <v>82</v>
      </c>
      <c r="IF29" s="22"/>
      <c r="IG29" s="22"/>
      <c r="IH29" s="22"/>
      <c r="II29" s="22"/>
    </row>
    <row r="30" spans="1:243" s="21" customFormat="1" ht="47.25">
      <c r="A30" s="60">
        <v>4.05</v>
      </c>
      <c r="B30" s="61" t="s">
        <v>68</v>
      </c>
      <c r="C30" s="34"/>
      <c r="D30" s="68"/>
      <c r="E30" s="68"/>
      <c r="F30" s="68"/>
      <c r="G30" s="68"/>
      <c r="H30" s="68"/>
      <c r="I30" s="68"/>
      <c r="J30" s="68"/>
      <c r="K30" s="68"/>
      <c r="L30" s="68"/>
      <c r="M30" s="68"/>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IA30" s="21">
        <v>4.05</v>
      </c>
      <c r="IB30" s="21" t="s">
        <v>68</v>
      </c>
      <c r="IE30" s="22"/>
      <c r="IF30" s="22"/>
      <c r="IG30" s="22"/>
      <c r="IH30" s="22"/>
      <c r="II30" s="22"/>
    </row>
    <row r="31" spans="1:243" s="21" customFormat="1" ht="42.75">
      <c r="A31" s="60">
        <v>4.06</v>
      </c>
      <c r="B31" s="61" t="s">
        <v>69</v>
      </c>
      <c r="C31" s="34"/>
      <c r="D31" s="34">
        <v>55</v>
      </c>
      <c r="E31" s="62" t="s">
        <v>43</v>
      </c>
      <c r="F31" s="66">
        <v>1587.68</v>
      </c>
      <c r="G31" s="46"/>
      <c r="H31" s="40"/>
      <c r="I31" s="41" t="s">
        <v>33</v>
      </c>
      <c r="J31" s="42">
        <f>IF(I31="Less(-)",-1,1)</f>
        <v>1</v>
      </c>
      <c r="K31" s="40" t="s">
        <v>34</v>
      </c>
      <c r="L31" s="40" t="s">
        <v>4</v>
      </c>
      <c r="M31" s="43"/>
      <c r="N31" s="52"/>
      <c r="O31" s="52"/>
      <c r="P31" s="53"/>
      <c r="Q31" s="52"/>
      <c r="R31" s="52"/>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5">
        <f>total_amount_ba($B$2,$D$2,D31,F31,J31,K31,M31)</f>
        <v>87322.4</v>
      </c>
      <c r="BB31" s="54">
        <f>BA31+SUM(N31:AZ31)</f>
        <v>87322.4</v>
      </c>
      <c r="BC31" s="59" t="str">
        <f>SpellNumber(L31,BB31)</f>
        <v>INR  Eighty Seven Thousand Three Hundred &amp; Twenty Two  and Paise Forty Only</v>
      </c>
      <c r="IA31" s="21">
        <v>4.06</v>
      </c>
      <c r="IB31" s="21" t="s">
        <v>69</v>
      </c>
      <c r="ID31" s="21">
        <v>55</v>
      </c>
      <c r="IE31" s="22" t="s">
        <v>43</v>
      </c>
      <c r="IF31" s="22"/>
      <c r="IG31" s="22"/>
      <c r="IH31" s="22"/>
      <c r="II31" s="22"/>
    </row>
    <row r="32" spans="1:243" s="21" customFormat="1" ht="16.5" customHeight="1">
      <c r="A32" s="60">
        <v>4.07</v>
      </c>
      <c r="B32" s="61" t="s">
        <v>70</v>
      </c>
      <c r="C32" s="34"/>
      <c r="D32" s="68"/>
      <c r="E32" s="68"/>
      <c r="F32" s="68"/>
      <c r="G32" s="68"/>
      <c r="H32" s="68"/>
      <c r="I32" s="68"/>
      <c r="J32" s="68"/>
      <c r="K32" s="68"/>
      <c r="L32" s="68"/>
      <c r="M32" s="68"/>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IA32" s="21">
        <v>4.07</v>
      </c>
      <c r="IB32" s="21" t="s">
        <v>70</v>
      </c>
      <c r="IE32" s="22"/>
      <c r="IF32" s="22"/>
      <c r="IG32" s="22"/>
      <c r="IH32" s="22"/>
      <c r="II32" s="22"/>
    </row>
    <row r="33" spans="1:243" s="21" customFormat="1" ht="33" customHeight="1">
      <c r="A33" s="60">
        <v>4.08</v>
      </c>
      <c r="B33" s="61" t="s">
        <v>71</v>
      </c>
      <c r="C33" s="34"/>
      <c r="D33" s="34">
        <v>17</v>
      </c>
      <c r="E33" s="62" t="s">
        <v>46</v>
      </c>
      <c r="F33" s="66">
        <v>493.38</v>
      </c>
      <c r="G33" s="46"/>
      <c r="H33" s="40"/>
      <c r="I33" s="41" t="s">
        <v>33</v>
      </c>
      <c r="J33" s="42">
        <f>IF(I33="Less(-)",-1,1)</f>
        <v>1</v>
      </c>
      <c r="K33" s="40" t="s">
        <v>34</v>
      </c>
      <c r="L33" s="40" t="s">
        <v>4</v>
      </c>
      <c r="M33" s="43"/>
      <c r="N33" s="52"/>
      <c r="O33" s="52"/>
      <c r="P33" s="53"/>
      <c r="Q33" s="52"/>
      <c r="R33" s="52"/>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5">
        <f>total_amount_ba($B$2,$D$2,D33,F33,J33,K33,M33)</f>
        <v>8387.46</v>
      </c>
      <c r="BB33" s="54">
        <f>BA33+SUM(N33:AZ33)</f>
        <v>8387.46</v>
      </c>
      <c r="BC33" s="59" t="str">
        <f>SpellNumber(L33,BB33)</f>
        <v>INR  Eight Thousand Three Hundred &amp; Eighty Seven  and Paise Forty Six Only</v>
      </c>
      <c r="IA33" s="21">
        <v>4.08</v>
      </c>
      <c r="IB33" s="21" t="s">
        <v>71</v>
      </c>
      <c r="ID33" s="21">
        <v>17</v>
      </c>
      <c r="IE33" s="22" t="s">
        <v>46</v>
      </c>
      <c r="IF33" s="22"/>
      <c r="IG33" s="22"/>
      <c r="IH33" s="22"/>
      <c r="II33" s="22"/>
    </row>
    <row r="34" spans="1:243" s="21" customFormat="1" ht="42.75">
      <c r="A34" s="60">
        <v>4.09</v>
      </c>
      <c r="B34" s="61" t="s">
        <v>72</v>
      </c>
      <c r="C34" s="34"/>
      <c r="D34" s="34">
        <v>0.6</v>
      </c>
      <c r="E34" s="62" t="s">
        <v>82</v>
      </c>
      <c r="F34" s="63">
        <v>20657.68</v>
      </c>
      <c r="G34" s="46"/>
      <c r="H34" s="40"/>
      <c r="I34" s="41" t="s">
        <v>33</v>
      </c>
      <c r="J34" s="42">
        <f>IF(I34="Less(-)",-1,1)</f>
        <v>1</v>
      </c>
      <c r="K34" s="40" t="s">
        <v>34</v>
      </c>
      <c r="L34" s="40" t="s">
        <v>4</v>
      </c>
      <c r="M34" s="43"/>
      <c r="N34" s="52"/>
      <c r="O34" s="52"/>
      <c r="P34" s="53"/>
      <c r="Q34" s="52"/>
      <c r="R34" s="52"/>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5">
        <f>total_amount_ba($B$2,$D$2,D34,F34,J34,K34,M34)</f>
        <v>12394.61</v>
      </c>
      <c r="BB34" s="54">
        <f>BA34+SUM(N34:AZ34)</f>
        <v>12394.61</v>
      </c>
      <c r="BC34" s="59" t="str">
        <f>SpellNumber(L34,BB34)</f>
        <v>INR  Twelve Thousand Three Hundred &amp; Ninety Four  and Paise Sixty One Only</v>
      </c>
      <c r="IA34" s="21">
        <v>4.09</v>
      </c>
      <c r="IB34" s="21" t="s">
        <v>72</v>
      </c>
      <c r="ID34" s="21">
        <v>0.6</v>
      </c>
      <c r="IE34" s="22" t="s">
        <v>82</v>
      </c>
      <c r="IF34" s="22"/>
      <c r="IG34" s="22"/>
      <c r="IH34" s="22"/>
      <c r="II34" s="22"/>
    </row>
    <row r="35" spans="1:243" s="21" customFormat="1" ht="33" customHeight="1">
      <c r="A35" s="64">
        <v>4.1</v>
      </c>
      <c r="B35" s="61" t="s">
        <v>73</v>
      </c>
      <c r="C35" s="34"/>
      <c r="D35" s="68"/>
      <c r="E35" s="68"/>
      <c r="F35" s="68"/>
      <c r="G35" s="68"/>
      <c r="H35" s="68"/>
      <c r="I35" s="68"/>
      <c r="J35" s="68"/>
      <c r="K35" s="68"/>
      <c r="L35" s="68"/>
      <c r="M35" s="68"/>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IA35" s="21">
        <v>4.1</v>
      </c>
      <c r="IB35" s="21" t="s">
        <v>73</v>
      </c>
      <c r="IE35" s="22"/>
      <c r="IF35" s="22"/>
      <c r="IG35" s="22"/>
      <c r="IH35" s="22"/>
      <c r="II35" s="22"/>
    </row>
    <row r="36" spans="1:243" s="21" customFormat="1" ht="15.75">
      <c r="A36" s="60">
        <v>4.11</v>
      </c>
      <c r="B36" s="61" t="s">
        <v>74</v>
      </c>
      <c r="C36" s="34"/>
      <c r="D36" s="68"/>
      <c r="E36" s="68"/>
      <c r="F36" s="68"/>
      <c r="G36" s="68"/>
      <c r="H36" s="68"/>
      <c r="I36" s="68"/>
      <c r="J36" s="68"/>
      <c r="K36" s="68"/>
      <c r="L36" s="68"/>
      <c r="M36" s="68"/>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IA36" s="21">
        <v>4.11</v>
      </c>
      <c r="IB36" s="21" t="s">
        <v>74</v>
      </c>
      <c r="IE36" s="22"/>
      <c r="IF36" s="22"/>
      <c r="IG36" s="22"/>
      <c r="IH36" s="22"/>
      <c r="II36" s="22"/>
    </row>
    <row r="37" spans="1:243" s="21" customFormat="1" ht="42.75">
      <c r="A37" s="60">
        <v>4.12</v>
      </c>
      <c r="B37" s="61" t="s">
        <v>75</v>
      </c>
      <c r="C37" s="34"/>
      <c r="D37" s="34">
        <v>2</v>
      </c>
      <c r="E37" s="62" t="s">
        <v>46</v>
      </c>
      <c r="F37" s="66">
        <v>5648.71</v>
      </c>
      <c r="G37" s="46"/>
      <c r="H37" s="40"/>
      <c r="I37" s="41" t="s">
        <v>33</v>
      </c>
      <c r="J37" s="42">
        <f>IF(I37="Less(-)",-1,1)</f>
        <v>1</v>
      </c>
      <c r="K37" s="40" t="s">
        <v>34</v>
      </c>
      <c r="L37" s="40" t="s">
        <v>4</v>
      </c>
      <c r="M37" s="43"/>
      <c r="N37" s="52"/>
      <c r="O37" s="52"/>
      <c r="P37" s="53"/>
      <c r="Q37" s="52"/>
      <c r="R37" s="52"/>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5">
        <f>total_amount_ba($B$2,$D$2,D37,F37,J37,K37,M37)</f>
        <v>11297.42</v>
      </c>
      <c r="BB37" s="54">
        <f>BA37+SUM(N37:AZ37)</f>
        <v>11297.42</v>
      </c>
      <c r="BC37" s="59" t="str">
        <f>SpellNumber(L37,BB37)</f>
        <v>INR  Eleven Thousand Two Hundred &amp; Ninety Seven  and Paise Forty Two Only</v>
      </c>
      <c r="IA37" s="21">
        <v>4.12</v>
      </c>
      <c r="IB37" s="21" t="s">
        <v>75</v>
      </c>
      <c r="ID37" s="21">
        <v>2</v>
      </c>
      <c r="IE37" s="22" t="s">
        <v>46</v>
      </c>
      <c r="IF37" s="22"/>
      <c r="IG37" s="22"/>
      <c r="IH37" s="22"/>
      <c r="II37" s="22"/>
    </row>
    <row r="38" spans="1:243" s="21" customFormat="1" ht="299.25">
      <c r="A38" s="60">
        <v>4.13</v>
      </c>
      <c r="B38" s="61" t="s">
        <v>76</v>
      </c>
      <c r="C38" s="34"/>
      <c r="D38" s="68"/>
      <c r="E38" s="68"/>
      <c r="F38" s="68"/>
      <c r="G38" s="68"/>
      <c r="H38" s="68"/>
      <c r="I38" s="68"/>
      <c r="J38" s="68"/>
      <c r="K38" s="68"/>
      <c r="L38" s="68"/>
      <c r="M38" s="68"/>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IA38" s="21">
        <v>4.13</v>
      </c>
      <c r="IB38" s="21" t="s">
        <v>76</v>
      </c>
      <c r="IE38" s="22"/>
      <c r="IF38" s="22"/>
      <c r="IG38" s="22"/>
      <c r="IH38" s="22"/>
      <c r="II38" s="22"/>
    </row>
    <row r="39" spans="1:243" s="21" customFormat="1" ht="31.5" customHeight="1">
      <c r="A39" s="60">
        <v>4.14</v>
      </c>
      <c r="B39" s="61" t="s">
        <v>77</v>
      </c>
      <c r="C39" s="34"/>
      <c r="D39" s="34">
        <v>2</v>
      </c>
      <c r="E39" s="62" t="s">
        <v>46</v>
      </c>
      <c r="F39" s="63">
        <v>19608.24</v>
      </c>
      <c r="G39" s="46"/>
      <c r="H39" s="40"/>
      <c r="I39" s="41" t="s">
        <v>33</v>
      </c>
      <c r="J39" s="42">
        <f>IF(I39="Less(-)",-1,1)</f>
        <v>1</v>
      </c>
      <c r="K39" s="40" t="s">
        <v>34</v>
      </c>
      <c r="L39" s="40" t="s">
        <v>4</v>
      </c>
      <c r="M39" s="43"/>
      <c r="N39" s="52"/>
      <c r="O39" s="52"/>
      <c r="P39" s="53"/>
      <c r="Q39" s="52"/>
      <c r="R39" s="52"/>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5">
        <f>total_amount_ba($B$2,$D$2,D39,F39,J39,K39,M39)</f>
        <v>39216.48</v>
      </c>
      <c r="BB39" s="54">
        <f>BA39+SUM(N39:AZ39)</f>
        <v>39216.48</v>
      </c>
      <c r="BC39" s="59" t="str">
        <f>SpellNumber(L39,BB39)</f>
        <v>INR  Thirty Nine Thousand Two Hundred &amp; Sixteen  and Paise Forty Eight Only</v>
      </c>
      <c r="IA39" s="21">
        <v>4.14</v>
      </c>
      <c r="IB39" s="21" t="s">
        <v>77</v>
      </c>
      <c r="ID39" s="21">
        <v>2</v>
      </c>
      <c r="IE39" s="22" t="s">
        <v>46</v>
      </c>
      <c r="IF39" s="22"/>
      <c r="IG39" s="22"/>
      <c r="IH39" s="22"/>
      <c r="II39" s="22"/>
    </row>
    <row r="40" spans="1:243" s="21" customFormat="1" ht="63">
      <c r="A40" s="64">
        <v>4.15</v>
      </c>
      <c r="B40" s="61" t="s">
        <v>78</v>
      </c>
      <c r="C40" s="34"/>
      <c r="D40" s="68"/>
      <c r="E40" s="68"/>
      <c r="F40" s="68"/>
      <c r="G40" s="68"/>
      <c r="H40" s="68"/>
      <c r="I40" s="68"/>
      <c r="J40" s="68"/>
      <c r="K40" s="68"/>
      <c r="L40" s="68"/>
      <c r="M40" s="68"/>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IA40" s="21">
        <v>4.15</v>
      </c>
      <c r="IB40" s="21" t="s">
        <v>78</v>
      </c>
      <c r="IE40" s="22"/>
      <c r="IF40" s="22"/>
      <c r="IG40" s="22"/>
      <c r="IH40" s="22"/>
      <c r="II40" s="22"/>
    </row>
    <row r="41" spans="1:243" s="21" customFormat="1" ht="42.75">
      <c r="A41" s="60">
        <v>4.16</v>
      </c>
      <c r="B41" s="61" t="s">
        <v>79</v>
      </c>
      <c r="C41" s="34"/>
      <c r="D41" s="34">
        <v>10</v>
      </c>
      <c r="E41" s="62" t="s">
        <v>83</v>
      </c>
      <c r="F41" s="66">
        <v>131.39</v>
      </c>
      <c r="G41" s="46"/>
      <c r="H41" s="40"/>
      <c r="I41" s="41" t="s">
        <v>33</v>
      </c>
      <c r="J41" s="42">
        <f>IF(I41="Less(-)",-1,1)</f>
        <v>1</v>
      </c>
      <c r="K41" s="40" t="s">
        <v>34</v>
      </c>
      <c r="L41" s="40" t="s">
        <v>4</v>
      </c>
      <c r="M41" s="43"/>
      <c r="N41" s="52"/>
      <c r="O41" s="52"/>
      <c r="P41" s="53"/>
      <c r="Q41" s="52"/>
      <c r="R41" s="52"/>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5">
        <f>total_amount_ba($B$2,$D$2,D41,F41,J41,K41,M41)</f>
        <v>1313.9</v>
      </c>
      <c r="BB41" s="54">
        <f>BA41+SUM(N41:AZ41)</f>
        <v>1313.9</v>
      </c>
      <c r="BC41" s="59" t="str">
        <f>SpellNumber(L41,BB41)</f>
        <v>INR  One Thousand Three Hundred &amp; Thirteen  and Paise Ninety Only</v>
      </c>
      <c r="IA41" s="21">
        <v>4.16</v>
      </c>
      <c r="IB41" s="21" t="s">
        <v>79</v>
      </c>
      <c r="ID41" s="21">
        <v>10</v>
      </c>
      <c r="IE41" s="22" t="s">
        <v>83</v>
      </c>
      <c r="IF41" s="22"/>
      <c r="IG41" s="22"/>
      <c r="IH41" s="22"/>
      <c r="II41" s="22"/>
    </row>
    <row r="42" spans="1:243" s="21" customFormat="1" ht="15.75">
      <c r="A42" s="60">
        <v>5</v>
      </c>
      <c r="B42" s="61" t="s">
        <v>53</v>
      </c>
      <c r="C42" s="34"/>
      <c r="D42" s="68"/>
      <c r="E42" s="68"/>
      <c r="F42" s="68"/>
      <c r="G42" s="68"/>
      <c r="H42" s="68"/>
      <c r="I42" s="68"/>
      <c r="J42" s="68"/>
      <c r="K42" s="68"/>
      <c r="L42" s="68"/>
      <c r="M42" s="68"/>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IA42" s="21">
        <v>5</v>
      </c>
      <c r="IB42" s="21" t="s">
        <v>53</v>
      </c>
      <c r="IE42" s="22"/>
      <c r="IF42" s="22"/>
      <c r="IG42" s="22"/>
      <c r="IH42" s="22"/>
      <c r="II42" s="22"/>
    </row>
    <row r="43" spans="1:243" s="21" customFormat="1" ht="65.25" customHeight="1">
      <c r="A43" s="60">
        <v>5.01</v>
      </c>
      <c r="B43" s="61" t="s">
        <v>80</v>
      </c>
      <c r="C43" s="34"/>
      <c r="D43" s="34">
        <v>60</v>
      </c>
      <c r="E43" s="62" t="s">
        <v>84</v>
      </c>
      <c r="F43" s="66">
        <v>89.26</v>
      </c>
      <c r="G43" s="46"/>
      <c r="H43" s="40"/>
      <c r="I43" s="41" t="s">
        <v>33</v>
      </c>
      <c r="J43" s="42">
        <f>IF(I43="Less(-)",-1,1)</f>
        <v>1</v>
      </c>
      <c r="K43" s="40" t="s">
        <v>34</v>
      </c>
      <c r="L43" s="40" t="s">
        <v>4</v>
      </c>
      <c r="M43" s="43"/>
      <c r="N43" s="52"/>
      <c r="O43" s="52"/>
      <c r="P43" s="53"/>
      <c r="Q43" s="52"/>
      <c r="R43" s="52"/>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5">
        <f>total_amount_ba($B$2,$D$2,D43,F43,J43,K43,M43)</f>
        <v>5355.6</v>
      </c>
      <c r="BB43" s="54">
        <f>BA43+SUM(N43:AZ43)</f>
        <v>5355.6</v>
      </c>
      <c r="BC43" s="59" t="str">
        <f>SpellNumber(L43,BB43)</f>
        <v>INR  Five Thousand Three Hundred &amp; Fifty Five  and Paise Sixty Only</v>
      </c>
      <c r="IA43" s="21">
        <v>5.01</v>
      </c>
      <c r="IB43" s="67" t="s">
        <v>80</v>
      </c>
      <c r="ID43" s="21">
        <v>60</v>
      </c>
      <c r="IE43" s="22" t="s">
        <v>84</v>
      </c>
      <c r="IF43" s="22"/>
      <c r="IG43" s="22"/>
      <c r="IH43" s="22"/>
      <c r="II43" s="22"/>
    </row>
    <row r="44" spans="1:55" ht="57">
      <c r="A44" s="47" t="s">
        <v>35</v>
      </c>
      <c r="B44" s="48"/>
      <c r="C44" s="49"/>
      <c r="D44" s="35"/>
      <c r="E44" s="35"/>
      <c r="F44" s="35"/>
      <c r="G44" s="35"/>
      <c r="H44" s="50"/>
      <c r="I44" s="50"/>
      <c r="J44" s="50"/>
      <c r="K44" s="50"/>
      <c r="L44" s="5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58">
        <f>SUM(BA13:BA43)</f>
        <v>222319.78</v>
      </c>
      <c r="BB44" s="58">
        <f>SUM(BB13:BB43)</f>
        <v>222319.78</v>
      </c>
      <c r="BC44" s="65" t="str">
        <f>SpellNumber($E$2,BB44)</f>
        <v>INR  Two Lakh Twenty Two Thousand Three Hundred &amp; Nineteen  and Paise Seventy Eight Only</v>
      </c>
    </row>
    <row r="45" spans="1:55" ht="46.5" customHeight="1">
      <c r="A45" s="24" t="s">
        <v>36</v>
      </c>
      <c r="B45" s="25"/>
      <c r="C45" s="26"/>
      <c r="D45" s="27"/>
      <c r="E45" s="36" t="s">
        <v>44</v>
      </c>
      <c r="F45" s="37"/>
      <c r="G45" s="28"/>
      <c r="H45" s="29"/>
      <c r="I45" s="29"/>
      <c r="J45" s="29"/>
      <c r="K45" s="30"/>
      <c r="L45" s="31"/>
      <c r="M45" s="32"/>
      <c r="N45" s="33"/>
      <c r="O45" s="21"/>
      <c r="P45" s="21"/>
      <c r="Q45" s="21"/>
      <c r="R45" s="21"/>
      <c r="S45" s="21"/>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56">
        <f>IF(ISBLANK(F45),0,IF(E45="Excess (+)",ROUND(BA44+(BA44*F45),2),IF(E45="Less (-)",ROUND(BA44+(BA44*F45*(-1)),2),IF(E45="At Par",BA44,0))))</f>
        <v>0</v>
      </c>
      <c r="BB45" s="57">
        <f>ROUND(BA45,0)</f>
        <v>0</v>
      </c>
      <c r="BC45" s="39" t="str">
        <f>SpellNumber($E$2,BB45)</f>
        <v>INR Zero Only</v>
      </c>
    </row>
    <row r="46" spans="1:55" ht="45.75" customHeight="1">
      <c r="A46" s="23" t="s">
        <v>37</v>
      </c>
      <c r="B46" s="23"/>
      <c r="C46" s="70" t="str">
        <f>SpellNumber($E$2,BB45)</f>
        <v>INR Zero Only</v>
      </c>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row>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1" ht="15"/>
    <row r="2102" ht="15"/>
    <row r="2103" ht="15"/>
    <row r="2104" ht="15"/>
    <row r="2105" ht="15"/>
    <row r="2106" ht="15"/>
    <row r="2107" ht="15"/>
    <row r="2108" ht="15"/>
    <row r="2109" ht="15"/>
    <row r="2110" ht="15"/>
    <row r="2111" ht="15"/>
    <row r="2112" ht="15"/>
    <row r="2114" ht="15"/>
    <row r="2115" ht="15"/>
    <row r="2116" ht="15"/>
    <row r="2117" ht="15"/>
    <row r="2118" ht="15"/>
  </sheetData>
  <sheetProtection password="8F23" sheet="1"/>
  <mergeCells count="26">
    <mergeCell ref="C46:BC46"/>
    <mergeCell ref="A1:L1"/>
    <mergeCell ref="A4:BC4"/>
    <mergeCell ref="A5:BC5"/>
    <mergeCell ref="A6:BC6"/>
    <mergeCell ref="A7:BC7"/>
    <mergeCell ref="A9:BC9"/>
    <mergeCell ref="D13:BC13"/>
    <mergeCell ref="B8:BC8"/>
    <mergeCell ref="D14:BC14"/>
    <mergeCell ref="D20:BC20"/>
    <mergeCell ref="D16:BC16"/>
    <mergeCell ref="D18:BC18"/>
    <mergeCell ref="D19:BC19"/>
    <mergeCell ref="D22:BC22"/>
    <mergeCell ref="D23:BC23"/>
    <mergeCell ref="D25:BC25"/>
    <mergeCell ref="D26:BC26"/>
    <mergeCell ref="D28:BC28"/>
    <mergeCell ref="D30:BC30"/>
    <mergeCell ref="D32:BC32"/>
    <mergeCell ref="D35:BC35"/>
    <mergeCell ref="D36:BC36"/>
    <mergeCell ref="D38:BC38"/>
    <mergeCell ref="D40:BC40"/>
    <mergeCell ref="D42:BC42"/>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5">
      <formula1>IF(E45="Select",-1,IF(E45="At Par",0,0))</formula1>
      <formula2>IF(E45="Select",-1,IF(E45="At Par",0,0.99))</formula2>
    </dataValidation>
    <dataValidation type="list" allowBlank="1" showErrorMessage="1" sqref="E4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5">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5">
      <formula1>0</formula1>
      <formula2>IF(#REF!&lt;&gt;"Select",99.9,0)</formula2>
    </dataValidation>
    <dataValidation allowBlank="1" showInputMessage="1" showErrorMessage="1" promptTitle="Units" prompt="Please enter Units in text" sqref="D15:E15 D17:E17 D21:E21 D24:E24 D27:E27 D29:E29 D31:E31 D33:E34 D37:E37 D39:E39 D41:E41 D43:E43">
      <formula1>0</formula1>
      <formula2>0</formula2>
    </dataValidation>
    <dataValidation type="decimal" allowBlank="1" showInputMessage="1" showErrorMessage="1" promptTitle="Quantity" prompt="Please enter the Quantity for this item. " errorTitle="Invalid Entry" error="Only Numeric Values are allowed. " sqref="F15 F17 F21 F24 F27 F29 F31 F33:F34 F37 F39 F41 F43">
      <formula1>0</formula1>
      <formula2>999999999999999</formula2>
    </dataValidation>
    <dataValidation type="list" allowBlank="1" showErrorMessage="1" sqref="D13:D14 K15 D16 K17 D18:D20 K21 D22:D23 K24 D25:D26 K27 D28 K29 D30 K31 D32 K33:K34 D35:D36 K37 D38 K39 D40 K41 K43 D42">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7:H17 G21:H21 G24:H24 G27:H27 G29:H29 G31:H31 G33:H34 G37:H37 G39:H39 G41:H41 G43:H43">
      <formula1>0</formula1>
      <formula2>999999999999999</formula2>
    </dataValidation>
    <dataValidation allowBlank="1" showInputMessage="1" showErrorMessage="1" promptTitle="Addition / Deduction" prompt="Please Choose the correct One" sqref="J15 J17 J21 J24 J27 J29 J31 J33:J34 J37 J39 J41 J43">
      <formula1>0</formula1>
      <formula2>0</formula2>
    </dataValidation>
    <dataValidation type="list" showErrorMessage="1" sqref="I15 I17 I21 I24 I27 I29 I31 I33:I34 I37 I39 I41 I4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21:O21 N24:O24 N27:O27 N29:O29 N31:O31 N33:O34 N37:O37 N39:O39 N41:O41 N43:O4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21 R24 R27 R29 R31 R33:R34 R37 R39 R41 R4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21 Q24 Q27 Q29 Q31 Q33:Q34 Q37 Q39 Q41 Q4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21 M24 M27 M29 M31 M33:M34 M37 M39 M41 M43">
      <formula1>0</formula1>
      <formula2>999999999999999</formula2>
    </dataValidation>
    <dataValidation type="list" allowBlank="1" showInputMessage="1" showErrorMessage="1" sqref="L40 L41 L13 L14 L15 L16 L17 L18 L19 L20 L21 L22 L23 L24 L25 L26 L27 L28 L29 L30 L31 L32 L33 L34 L35 L36 L37 L38 L39 L43 L42">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43">
      <formula1>0</formula1>
      <formula2>0</formula2>
    </dataValidation>
    <dataValidation type="decimal" allowBlank="1" showErrorMessage="1" errorTitle="Invalid Entry" error="Only Numeric Values are allowed. " sqref="A13:A43">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30"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6" t="s">
        <v>38</v>
      </c>
      <c r="F6" s="76"/>
      <c r="G6" s="76"/>
      <c r="H6" s="76"/>
      <c r="I6" s="76"/>
      <c r="J6" s="76"/>
      <c r="K6" s="76"/>
    </row>
    <row r="7" spans="5:11" ht="14.25">
      <c r="E7" s="77"/>
      <c r="F7" s="77"/>
      <c r="G7" s="77"/>
      <c r="H7" s="77"/>
      <c r="I7" s="77"/>
      <c r="J7" s="77"/>
      <c r="K7" s="77"/>
    </row>
    <row r="8" spans="5:11" ht="14.25">
      <c r="E8" s="77"/>
      <c r="F8" s="77"/>
      <c r="G8" s="77"/>
      <c r="H8" s="77"/>
      <c r="I8" s="77"/>
      <c r="J8" s="77"/>
      <c r="K8" s="77"/>
    </row>
    <row r="9" spans="5:11" ht="14.25">
      <c r="E9" s="77"/>
      <c r="F9" s="77"/>
      <c r="G9" s="77"/>
      <c r="H9" s="77"/>
      <c r="I9" s="77"/>
      <c r="J9" s="77"/>
      <c r="K9" s="77"/>
    </row>
    <row r="10" spans="5:11" ht="14.25">
      <c r="E10" s="77"/>
      <c r="F10" s="77"/>
      <c r="G10" s="77"/>
      <c r="H10" s="77"/>
      <c r="I10" s="77"/>
      <c r="J10" s="77"/>
      <c r="K10" s="77"/>
    </row>
    <row r="11" spans="5:11" ht="14.25">
      <c r="E11" s="77"/>
      <c r="F11" s="77"/>
      <c r="G11" s="77"/>
      <c r="H11" s="77"/>
      <c r="I11" s="77"/>
      <c r="J11" s="77"/>
      <c r="K11" s="77"/>
    </row>
    <row r="12" spans="5:11" ht="14.25">
      <c r="E12" s="77"/>
      <c r="F12" s="77"/>
      <c r="G12" s="77"/>
      <c r="H12" s="77"/>
      <c r="I12" s="77"/>
      <c r="J12" s="77"/>
      <c r="K12" s="77"/>
    </row>
    <row r="13" spans="5:11" ht="14.25">
      <c r="E13" s="77"/>
      <c r="F13" s="77"/>
      <c r="G13" s="77"/>
      <c r="H13" s="77"/>
      <c r="I13" s="77"/>
      <c r="J13" s="77"/>
      <c r="K13" s="77"/>
    </row>
    <row r="14" spans="5:11" ht="14.2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2021-10-18T10:54:09Z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