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<sst xmlns="http://schemas.openxmlformats.org/spreadsheetml/2006/main" count="312" uniqueCount="149">
  <si>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</si>
  <si>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</si>
  <si>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</si>
  <si>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</si>
  <si>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</si>
  <si>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</si>
  <si>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</si>
  <si>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</si>
  <si>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</si>
  <si>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</si>
  <si>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</si>
  <si>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</si>
  <si>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</si>
  <si>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</si>
  <si>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</si>
  <si>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</si>
  <si>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</si>
  <si>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</si>
  <si>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</si>
  <si>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</si>
  <si>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</si>
  <si>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</si>
  <si>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</si>
  <si>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</si>
  <si>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</si>
  <si>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</si>
  <si>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</si>
  <si>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</si>
  <si>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</si>
  <si>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</si>
  <si>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</si>
  <si>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</si>
  <si>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</si>
  <si>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</si>
  <si>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</si>
  <si>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</si>
  <si>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</si>
  <si>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</si>
  <si>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</si>
  <si>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</si>
  <si>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</si>
  <si>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</si>
  <si>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</si>
  <si>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</si>
  <si>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</si>
  <si>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</si>
  <si>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</si>
  <si>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</si>
  <si>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</si>
  <si>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</si>
  <si>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</si>
  <si>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</si>
  <si>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</si>
  <si>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</si>
  <si>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</si>
  <si>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Name of Work: Construction of cycle parking area and approach paths for new blocks of GH1 and GH4</t>
  </si>
  <si>
    <t>Tender Inviting Authority: DOIP, IIT Kanpur</t>
  </si>
  <si>
    <t>Carriage of Materials</t>
  </si>
  <si>
    <t>By Mechanical Transport including loading,unloading and stacking</t>
  </si>
  <si>
    <t>Earth Lead - 5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</si>
  <si>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</si>
  <si>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</si>
  <si>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</si>
  <si>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</si>
  <si>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</si>
  <si>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</si>
  <si>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</si>
  <si>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</si>
  <si>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</si>
  <si>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</si>
  <si>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</si>
  <si>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</si>
  <si>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MASONRY WORK</t>
  </si>
  <si>
    <t>Brick work with common burnt clay F.P.S. (non modular) bricks of class designation 7.5 in foundation and plinth in:</t>
  </si>
  <si>
    <t>Cement mortar 1:6 (1 cement : 6 coarse sand)</t>
  </si>
  <si>
    <t>STEEL WORK</t>
  </si>
  <si>
    <t>Structural steel work riveted, bolted or welded in built up sections, trusses and framed work, including cutting, hoisting, fixing in position and applying a priming coat of approved steel primer all complete.</t>
  </si>
  <si>
    <t>ROOFING</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</si>
  <si>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</si>
  <si>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FINISHING</t>
  </si>
  <si>
    <t>Pointing on brick work or brick flooring with cement mortar 1:3 (1 cement : 3 fine sand):</t>
  </si>
  <si>
    <t>Flush / Ruled/ Struck or weathered pointing</t>
  </si>
  <si>
    <t>Painting with synthetic enamel paint of approved brand and manufacture to give an even shade :</t>
  </si>
  <si>
    <t>Two or more coats on new work</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</si>
  <si>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</si>
  <si>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</si>
  <si>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DRAINAGE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</si>
  <si>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</si>
  <si>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</si>
  <si>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</si>
  <si>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</si>
  <si>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</si>
  <si>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</si>
  <si>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Constructing brick masonry road gully chamber 50x45x60 cm with bricks in cement mortar 1:4 (1 cement : 4 coarse sand) including 500x450 mm pre-cast R.C.C. horizontal grating with frame complete as per standard design :</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</si>
  <si>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</si>
  <si>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</si>
  <si>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Supplying and fixing Sabic Lexan polycarbonate sheet 6mm thick 2uV, sheet both side uv coated. Fixing with self-drilling screw etc. completed as per approved by Engineer-in-charge.</t>
  </si>
  <si>
    <t>item no.1</t>
  </si>
  <si>
    <t>item no.2</t>
  </si>
  <si>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</si>
  <si>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</si>
  <si>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</si>
  <si>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</si>
  <si>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</si>
  <si>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</si>
  <si>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</si>
  <si>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</si>
  <si>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</si>
  <si>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</si>
  <si>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</si>
  <si>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</si>
  <si>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</si>
  <si>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</si>
  <si>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</si>
  <si>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</si>
  <si>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</si>
  <si>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</si>
  <si>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</si>
  <si>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</si>
  <si>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</si>
  <si>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</si>
  <si>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</si>
  <si>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</si>
  <si>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</si>
  <si>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</si>
  <si>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</si>
  <si>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</si>
  <si>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</si>
  <si>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</si>
  <si>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</si>
  <si>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</si>
  <si>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</si>
  <si>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</si>
  <si>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</si>
  <si>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</si>
  <si>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</si>
  <si>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</si>
  <si>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</si>
  <si>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</si>
  <si>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</si>
  <si>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</si>
  <si>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cum</t>
  </si>
  <si>
    <t>sqm</t>
  </si>
  <si>
    <t>metre</t>
  </si>
  <si>
    <t>each</t>
  </si>
  <si>
    <t>kg</t>
  </si>
  <si>
    <t>Cum</t>
  </si>
  <si>
    <t>Sqm</t>
  </si>
  <si>
    <t>NIT No:  Civil/10/01/2024-1</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</si>
</sst>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11" xfId="57" applyNumberFormat="1" applyFont="1" applyFill="1" applyBorder="1" applyAlignment="1">
      <alignment vertical="top" wrapText="1"/>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6"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2" fillId="0" borderId="11" xfId="60" applyNumberFormat="1" applyFont="1" applyFill="1" applyBorder="1" applyAlignment="1">
      <alignment vertical="top" wrapText="1"/>
      <protection/>
    </xf>
    <xf numFmtId="0" fontId="3" fillId="0" borderId="11" xfId="60"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60"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0" applyNumberFormat="1" applyFont="1" applyFill="1" applyBorder="1" applyAlignment="1" applyProtection="1">
      <alignment horizontal="right" vertical="top"/>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7" fillId="33" borderId="10" xfId="60" applyNumberFormat="1" applyFont="1" applyFill="1" applyBorder="1" applyAlignment="1" applyProtection="1">
      <alignment vertical="center" wrapText="1"/>
      <protection locked="0"/>
    </xf>
    <xf numFmtId="0" fontId="63"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3" fillId="0" borderId="11" xfId="60" applyNumberFormat="1" applyFont="1" applyFill="1" applyBorder="1" applyAlignment="1">
      <alignment vertical="top"/>
      <protection/>
    </xf>
    <xf numFmtId="2" fontId="2" fillId="0" borderId="16" xfId="60" applyNumberFormat="1" applyFont="1" applyFill="1" applyBorder="1" applyAlignment="1">
      <alignment horizontal="right" vertical="top"/>
      <protection/>
    </xf>
    <xf numFmtId="2" fontId="6" fillId="0" borderId="11" xfId="60" applyNumberFormat="1" applyFont="1" applyFill="1" applyBorder="1" applyAlignment="1">
      <alignment vertical="top"/>
      <protection/>
    </xf>
    <xf numFmtId="2" fontId="68" fillId="0" borderId="11" xfId="60" applyNumberFormat="1" applyFont="1" applyFill="1" applyBorder="1" applyAlignment="1">
      <alignment vertical="top"/>
      <protection/>
    </xf>
    <xf numFmtId="10" fontId="69" fillId="33" borderId="10" xfId="65" applyNumberFormat="1" applyFont="1" applyFill="1" applyBorder="1" applyAlignment="1" applyProtection="1">
      <alignment horizontal="center" vertical="center"/>
      <protection locked="0"/>
    </xf>
    <xf numFmtId="2" fontId="6" fillId="0" borderId="17" xfId="60" applyNumberFormat="1" applyFont="1" applyFill="1" applyBorder="1" applyAlignment="1">
      <alignment horizontal="right" vertical="top"/>
      <protection/>
    </xf>
    <xf numFmtId="2" fontId="6" fillId="0" borderId="18" xfId="60"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0" fontId="66" fillId="0" borderId="10" xfId="60" applyNumberFormat="1" applyFont="1" applyFill="1" applyBorder="1" applyAlignment="1">
      <alignment horizontal="center" vertical="top" wrapText="1"/>
      <protection/>
    </xf>
    <xf numFmtId="1" fontId="3" fillId="0" borderId="11" xfId="60" applyNumberFormat="1" applyFont="1" applyFill="1" applyBorder="1" applyAlignment="1">
      <alignment vertical="top"/>
      <protection/>
    </xf>
    <xf numFmtId="0" fontId="70" fillId="0" borderId="11" xfId="0" applyFont="1" applyFill="1" applyBorder="1" applyAlignment="1">
      <alignment horizontal="right" vertical="top"/>
    </xf>
    <xf numFmtId="0" fontId="2" fillId="0" borderId="13" xfId="58" applyFont="1" applyFill="1" applyBorder="1" applyAlignment="1">
      <alignment horizontal="center" vertical="top"/>
      <protection/>
    </xf>
    <xf numFmtId="0" fontId="2" fillId="0" borderId="15" xfId="58" applyFont="1" applyFill="1" applyBorder="1" applyAlignment="1">
      <alignment horizontal="center" vertical="top"/>
      <protection/>
    </xf>
    <xf numFmtId="0" fontId="2" fillId="0" borderId="15" xfId="58" applyFont="1" applyBorder="1" applyAlignment="1">
      <alignment horizontal="center" vertical="top"/>
      <protection/>
    </xf>
    <xf numFmtId="0" fontId="2" fillId="0" borderId="18" xfId="58" applyFont="1" applyBorder="1" applyAlignment="1">
      <alignment horizontal="center"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8" xfId="60"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9"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8"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0"/>
  <sheetViews>
    <sheetView showGridLines="0" zoomScale="90" zoomScaleNormal="90" zoomScalePageLayoutView="0" workbookViewId="0" topLeftCell="A1">
      <selection activeCell="BL8" sqref="BL8"/>
    </sheetView>
  </sheetViews>
  <sheetFormatPr defaultColWidth="9.140625" defaultRowHeight="15"/>
  <cols>
    <col min="1" max="1" width="11.57421875" style="26" customWidth="1"/>
    <col min="2" max="2" width="44.57421875" style="26" customWidth="1"/>
    <col min="3" max="3" width="17.57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3"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6" t="s">
        <v>56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55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148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105">
      <c r="A8" s="29" t="s">
        <v>51</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2" t="s">
        <v>52</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5.75">
      <c r="A13" s="32">
        <v>1</v>
      </c>
      <c r="B13" s="33" t="s">
        <v>57</v>
      </c>
      <c r="C13" s="64" t="s">
        <v>97</v>
      </c>
      <c r="D13" s="65"/>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E13" s="19">
        <v>1</v>
      </c>
      <c r="IF13" s="19" t="s">
        <v>32</v>
      </c>
      <c r="IG13" s="19" t="s">
        <v>33</v>
      </c>
      <c r="IH13" s="19">
        <v>10</v>
      </c>
      <c r="II13" s="19" t="s">
        <v>34</v>
      </c>
    </row>
    <row r="14" spans="1:243" s="18" customFormat="1" ht="28.5">
      <c r="A14" s="32">
        <v>2</v>
      </c>
      <c r="B14" s="36" t="s">
        <v>58</v>
      </c>
      <c r="C14" s="64" t="s">
        <v>98</v>
      </c>
      <c r="D14" s="65"/>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E14" s="19">
        <v>1.01</v>
      </c>
      <c r="IF14" s="19" t="s">
        <v>37</v>
      </c>
      <c r="IG14" s="19" t="s">
        <v>33</v>
      </c>
      <c r="IH14" s="19">
        <v>123.223</v>
      </c>
      <c r="II14" s="19" t="s">
        <v>35</v>
      </c>
    </row>
    <row r="15" spans="1:243" s="18" customFormat="1" ht="28.5">
      <c r="A15" s="32">
        <v>3</v>
      </c>
      <c r="B15" s="36" t="s">
        <v>59</v>
      </c>
      <c r="C15" s="64" t="s">
        <v>99</v>
      </c>
      <c r="D15" s="63">
        <v>140</v>
      </c>
      <c r="E15" s="15" t="s">
        <v>141</v>
      </c>
      <c r="F15" s="54">
        <v>238</v>
      </c>
      <c r="G15" s="20"/>
      <c r="H15" s="20"/>
      <c r="I15" s="34" t="s">
        <v>36</v>
      </c>
      <c r="J15" s="16">
        <f>IF(I15="Less(-)",-1,1)</f>
        <v>1</v>
      </c>
      <c r="K15" s="17" t="s">
        <v>46</v>
      </c>
      <c r="L15" s="17" t="s">
        <v>6</v>
      </c>
      <c r="M15" s="38"/>
      <c r="N15" s="20"/>
      <c r="O15" s="20"/>
      <c r="P15" s="37"/>
      <c r="Q15" s="20"/>
      <c r="R15" s="20"/>
      <c r="S15" s="37"/>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55">
        <f>ROUND((total_amount_ba($B$2,$D$2,D15,F15,J15,K15,M15)),0)</f>
        <v>33320</v>
      </c>
      <c r="BB15" s="61">
        <f>BA15+SUM(N15:AZ15)</f>
        <v>33320</v>
      </c>
      <c r="BC15" s="36" t="str">
        <f>(SpellNumber(L15,BB15))</f>
        <v>INR  Thirty Three Thousand Three Hundred &amp; Twenty  Only</v>
      </c>
      <c r="IE15" s="19">
        <v>1.02</v>
      </c>
      <c r="IF15" s="19" t="s">
        <v>38</v>
      </c>
      <c r="IG15" s="19" t="s">
        <v>39</v>
      </c>
      <c r="IH15" s="19">
        <v>213</v>
      </c>
      <c r="II15" s="19" t="s">
        <v>35</v>
      </c>
    </row>
    <row r="16" spans="1:243" s="18" customFormat="1" ht="15.75">
      <c r="A16" s="32">
        <v>4</v>
      </c>
      <c r="B16" s="36" t="s">
        <v>60</v>
      </c>
      <c r="C16" s="64" t="s">
        <v>100</v>
      </c>
      <c r="D16" s="65"/>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E16" s="19">
        <v>2</v>
      </c>
      <c r="IF16" s="19" t="s">
        <v>32</v>
      </c>
      <c r="IG16" s="19" t="s">
        <v>40</v>
      </c>
      <c r="IH16" s="19">
        <v>10</v>
      </c>
      <c r="II16" s="19" t="s">
        <v>35</v>
      </c>
    </row>
    <row r="17" spans="1:243" s="18" customFormat="1" ht="99.75">
      <c r="A17" s="32">
        <v>5</v>
      </c>
      <c r="B17" s="36" t="s">
        <v>61</v>
      </c>
      <c r="C17" s="64" t="s">
        <v>101</v>
      </c>
      <c r="D17" s="65"/>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E17" s="19">
        <v>3</v>
      </c>
      <c r="IF17" s="19" t="s">
        <v>41</v>
      </c>
      <c r="IG17" s="19" t="s">
        <v>42</v>
      </c>
      <c r="IH17" s="19">
        <v>10</v>
      </c>
      <c r="II17" s="19" t="s">
        <v>35</v>
      </c>
    </row>
    <row r="18" spans="1:243" s="18" customFormat="1" ht="28.5">
      <c r="A18" s="32">
        <v>6</v>
      </c>
      <c r="B18" s="36" t="s">
        <v>62</v>
      </c>
      <c r="C18" s="64" t="s">
        <v>102</v>
      </c>
      <c r="D18" s="63">
        <v>400</v>
      </c>
      <c r="E18" s="15" t="s">
        <v>142</v>
      </c>
      <c r="F18" s="54">
        <v>93.81</v>
      </c>
      <c r="G18" s="20"/>
      <c r="H18" s="20"/>
      <c r="I18" s="34" t="s">
        <v>36</v>
      </c>
      <c r="J18" s="16">
        <f>IF(I18="Less(-)",-1,1)</f>
        <v>1</v>
      </c>
      <c r="K18" s="17" t="s">
        <v>46</v>
      </c>
      <c r="L18" s="17" t="s">
        <v>6</v>
      </c>
      <c r="M18" s="38"/>
      <c r="N18" s="20"/>
      <c r="O18" s="20"/>
      <c r="P18" s="37"/>
      <c r="Q18" s="20"/>
      <c r="R18" s="20"/>
      <c r="S18" s="37"/>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55">
        <f>ROUND((total_amount_ba($B$2,$D$2,D18,F18,J18,K18,M18)),0)</f>
        <v>37524</v>
      </c>
      <c r="BB18" s="61">
        <f>BA18+SUM(N18:AZ18)</f>
        <v>37524</v>
      </c>
      <c r="BC18" s="36" t="str">
        <f>(SpellNumber(L18,BB18))</f>
        <v>INR  Thirty Seven Thousand Five Hundred &amp; Twenty Four  Only</v>
      </c>
      <c r="IE18" s="19">
        <v>1.01</v>
      </c>
      <c r="IF18" s="19" t="s">
        <v>37</v>
      </c>
      <c r="IG18" s="19" t="s">
        <v>33</v>
      </c>
      <c r="IH18" s="19">
        <v>123.223</v>
      </c>
      <c r="II18" s="19" t="s">
        <v>35</v>
      </c>
    </row>
    <row r="19" spans="1:243" s="18" customFormat="1" ht="156.75">
      <c r="A19" s="32">
        <v>7</v>
      </c>
      <c r="B19" s="36" t="s">
        <v>63</v>
      </c>
      <c r="C19" s="64" t="s">
        <v>103</v>
      </c>
      <c r="D19" s="65"/>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E19" s="19">
        <v>1.02</v>
      </c>
      <c r="IF19" s="19" t="s">
        <v>38</v>
      </c>
      <c r="IG19" s="19" t="s">
        <v>39</v>
      </c>
      <c r="IH19" s="19">
        <v>213</v>
      </c>
      <c r="II19" s="19" t="s">
        <v>35</v>
      </c>
    </row>
    <row r="20" spans="1:243" s="18" customFormat="1" ht="15.75">
      <c r="A20" s="32">
        <v>8</v>
      </c>
      <c r="B20" s="21" t="s">
        <v>62</v>
      </c>
      <c r="C20" s="64" t="s">
        <v>104</v>
      </c>
      <c r="D20" s="65"/>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8"/>
      <c r="IE20" s="19">
        <v>2</v>
      </c>
      <c r="IF20" s="19" t="s">
        <v>32</v>
      </c>
      <c r="IG20" s="19" t="s">
        <v>40</v>
      </c>
      <c r="IH20" s="19">
        <v>10</v>
      </c>
      <c r="II20" s="19" t="s">
        <v>35</v>
      </c>
    </row>
    <row r="21" spans="1:243" s="18" customFormat="1" ht="28.5">
      <c r="A21" s="32">
        <v>9</v>
      </c>
      <c r="B21" s="21" t="s">
        <v>64</v>
      </c>
      <c r="C21" s="64" t="s">
        <v>105</v>
      </c>
      <c r="D21" s="63">
        <v>100</v>
      </c>
      <c r="E21" s="15" t="s">
        <v>143</v>
      </c>
      <c r="F21" s="54">
        <v>365.93</v>
      </c>
      <c r="G21" s="20"/>
      <c r="H21" s="20"/>
      <c r="I21" s="34" t="s">
        <v>36</v>
      </c>
      <c r="J21" s="16">
        <f>IF(I21="Less(-)",-1,1)</f>
        <v>1</v>
      </c>
      <c r="K21" s="17" t="s">
        <v>46</v>
      </c>
      <c r="L21" s="17" t="s">
        <v>6</v>
      </c>
      <c r="M21" s="38"/>
      <c r="N21" s="20"/>
      <c r="O21" s="20"/>
      <c r="P21" s="37"/>
      <c r="Q21" s="20"/>
      <c r="R21" s="20"/>
      <c r="S21" s="37"/>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55">
        <f>ROUND((total_amount_ba($B$2,$D$2,D21,F21,J21,K21,M21)),0)</f>
        <v>36593</v>
      </c>
      <c r="BB21" s="61">
        <f>BA21+SUM(N21:AZ21)</f>
        <v>36593</v>
      </c>
      <c r="BC21" s="36" t="str">
        <f>(SpellNumber(L21,BB21))</f>
        <v>INR  Thirty Six Thousand Five Hundred &amp; Ninety Three  Only</v>
      </c>
      <c r="IE21" s="19">
        <v>3</v>
      </c>
      <c r="IF21" s="19" t="s">
        <v>41</v>
      </c>
      <c r="IG21" s="19" t="s">
        <v>42</v>
      </c>
      <c r="IH21" s="19">
        <v>10</v>
      </c>
      <c r="II21" s="19" t="s">
        <v>35</v>
      </c>
    </row>
    <row r="22" spans="1:243" s="18" customFormat="1" ht="71.25">
      <c r="A22" s="32">
        <v>10</v>
      </c>
      <c r="B22" s="36" t="s">
        <v>65</v>
      </c>
      <c r="C22" s="64" t="s">
        <v>106</v>
      </c>
      <c r="D22" s="65"/>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E22" s="19">
        <v>1.01</v>
      </c>
      <c r="IF22" s="19" t="s">
        <v>37</v>
      </c>
      <c r="IG22" s="19" t="s">
        <v>33</v>
      </c>
      <c r="IH22" s="19">
        <v>123.223</v>
      </c>
      <c r="II22" s="19" t="s">
        <v>35</v>
      </c>
    </row>
    <row r="23" spans="1:243" s="18" customFormat="1" ht="15.75">
      <c r="A23" s="32">
        <v>11</v>
      </c>
      <c r="B23" s="36" t="s">
        <v>62</v>
      </c>
      <c r="C23" s="64" t="s">
        <v>107</v>
      </c>
      <c r="D23" s="63">
        <v>250</v>
      </c>
      <c r="E23" s="15" t="s">
        <v>142</v>
      </c>
      <c r="F23" s="54">
        <v>24.68</v>
      </c>
      <c r="G23" s="20"/>
      <c r="H23" s="20"/>
      <c r="I23" s="34" t="s">
        <v>36</v>
      </c>
      <c r="J23" s="16">
        <f>IF(I23="Less(-)",-1,1)</f>
        <v>1</v>
      </c>
      <c r="K23" s="17" t="s">
        <v>46</v>
      </c>
      <c r="L23" s="17" t="s">
        <v>6</v>
      </c>
      <c r="M23" s="38"/>
      <c r="N23" s="20"/>
      <c r="O23" s="20"/>
      <c r="P23" s="37"/>
      <c r="Q23" s="20"/>
      <c r="R23" s="20"/>
      <c r="S23" s="37"/>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55">
        <f>ROUND((total_amount_ba($B$2,$D$2,D23,F23,J23,K23,M23)),0)</f>
        <v>6170</v>
      </c>
      <c r="BB23" s="61">
        <f>BA23+SUM(N23:AZ23)</f>
        <v>6170</v>
      </c>
      <c r="BC23" s="36" t="str">
        <f>(SpellNumber(L23,BB23))</f>
        <v>INR  Six Thousand One Hundred &amp; Seventy  Only</v>
      </c>
      <c r="IE23" s="19">
        <v>1.02</v>
      </c>
      <c r="IF23" s="19" t="s">
        <v>38</v>
      </c>
      <c r="IG23" s="19" t="s">
        <v>39</v>
      </c>
      <c r="IH23" s="19">
        <v>213</v>
      </c>
      <c r="II23" s="19" t="s">
        <v>35</v>
      </c>
    </row>
    <row r="24" spans="1:243" s="18" customFormat="1" ht="114">
      <c r="A24" s="32">
        <v>12</v>
      </c>
      <c r="B24" s="21" t="s">
        <v>66</v>
      </c>
      <c r="C24" s="64" t="s">
        <v>108</v>
      </c>
      <c r="D24" s="65"/>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E24" s="19">
        <v>2</v>
      </c>
      <c r="IF24" s="19" t="s">
        <v>32</v>
      </c>
      <c r="IG24" s="19" t="s">
        <v>40</v>
      </c>
      <c r="IH24" s="19">
        <v>10</v>
      </c>
      <c r="II24" s="19" t="s">
        <v>35</v>
      </c>
    </row>
    <row r="25" spans="1:243" s="18" customFormat="1" ht="15.75">
      <c r="A25" s="32">
        <v>13</v>
      </c>
      <c r="B25" s="33" t="s">
        <v>62</v>
      </c>
      <c r="C25" s="64" t="s">
        <v>109</v>
      </c>
      <c r="D25" s="63">
        <v>88</v>
      </c>
      <c r="E25" s="15" t="s">
        <v>144</v>
      </c>
      <c r="F25" s="54">
        <v>78.82</v>
      </c>
      <c r="G25" s="20"/>
      <c r="H25" s="20"/>
      <c r="I25" s="34" t="s">
        <v>36</v>
      </c>
      <c r="J25" s="16">
        <f>IF(I25="Less(-)",-1,1)</f>
        <v>1</v>
      </c>
      <c r="K25" s="17" t="s">
        <v>46</v>
      </c>
      <c r="L25" s="17" t="s">
        <v>6</v>
      </c>
      <c r="M25" s="38"/>
      <c r="N25" s="20"/>
      <c r="O25" s="20"/>
      <c r="P25" s="37"/>
      <c r="Q25" s="20"/>
      <c r="R25" s="20"/>
      <c r="S25" s="37"/>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55">
        <f>ROUND((total_amount_ba($B$2,$D$2,D25,F25,J25,K25,M25)),0)</f>
        <v>6936</v>
      </c>
      <c r="BB25" s="61">
        <f>BA25+SUM(N25:AZ25)</f>
        <v>6936</v>
      </c>
      <c r="BC25" s="36" t="str">
        <f>(SpellNumber(L25,BB25))</f>
        <v>INR  Six Thousand Nine Hundred &amp; Thirty Six  Only</v>
      </c>
      <c r="IE25" s="19">
        <v>3</v>
      </c>
      <c r="IF25" s="19" t="s">
        <v>41</v>
      </c>
      <c r="IG25" s="19" t="s">
        <v>42</v>
      </c>
      <c r="IH25" s="19">
        <v>10</v>
      </c>
      <c r="II25" s="19" t="s">
        <v>35</v>
      </c>
    </row>
    <row r="26" spans="1:243" s="18" customFormat="1" ht="15.75">
      <c r="A26" s="32">
        <v>14</v>
      </c>
      <c r="B26" s="36" t="s">
        <v>67</v>
      </c>
      <c r="C26" s="64" t="s">
        <v>110</v>
      </c>
      <c r="D26" s="65"/>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8"/>
      <c r="IE26" s="19">
        <v>1.01</v>
      </c>
      <c r="IF26" s="19" t="s">
        <v>37</v>
      </c>
      <c r="IG26" s="19" t="s">
        <v>33</v>
      </c>
      <c r="IH26" s="19">
        <v>123.223</v>
      </c>
      <c r="II26" s="19" t="s">
        <v>35</v>
      </c>
    </row>
    <row r="27" spans="1:243" s="18" customFormat="1" ht="57">
      <c r="A27" s="32">
        <v>15</v>
      </c>
      <c r="B27" s="36" t="s">
        <v>68</v>
      </c>
      <c r="C27" s="64" t="s">
        <v>111</v>
      </c>
      <c r="D27" s="65"/>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E27" s="19">
        <v>1.02</v>
      </c>
      <c r="IF27" s="19" t="s">
        <v>38</v>
      </c>
      <c r="IG27" s="19" t="s">
        <v>39</v>
      </c>
      <c r="IH27" s="19">
        <v>213</v>
      </c>
      <c r="II27" s="19" t="s">
        <v>35</v>
      </c>
    </row>
    <row r="28" spans="1:243" s="18" customFormat="1" ht="57">
      <c r="A28" s="32">
        <v>16</v>
      </c>
      <c r="B28" s="21" t="s">
        <v>69</v>
      </c>
      <c r="C28" s="64" t="s">
        <v>112</v>
      </c>
      <c r="D28" s="63">
        <v>5</v>
      </c>
      <c r="E28" s="15" t="s">
        <v>141</v>
      </c>
      <c r="F28" s="54">
        <v>6457.82</v>
      </c>
      <c r="G28" s="20"/>
      <c r="H28" s="20"/>
      <c r="I28" s="34" t="s">
        <v>36</v>
      </c>
      <c r="J28" s="16">
        <f>IF(I28="Less(-)",-1,1)</f>
        <v>1</v>
      </c>
      <c r="K28" s="17" t="s">
        <v>46</v>
      </c>
      <c r="L28" s="17" t="s">
        <v>6</v>
      </c>
      <c r="M28" s="38"/>
      <c r="N28" s="20"/>
      <c r="O28" s="20"/>
      <c r="P28" s="37"/>
      <c r="Q28" s="20"/>
      <c r="R28" s="20"/>
      <c r="S28" s="37"/>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55">
        <f>ROUND((total_amount_ba($B$2,$D$2,D28,F28,J28,K28,M28)),0)</f>
        <v>32289</v>
      </c>
      <c r="BB28" s="61">
        <f>BA28+SUM(N28:AZ28)</f>
        <v>32289</v>
      </c>
      <c r="BC28" s="36" t="str">
        <f>(SpellNumber(L28,BB28))</f>
        <v>INR  Thirty Two Thousand Two Hundred &amp; Eighty Nine  Only</v>
      </c>
      <c r="IE28" s="19">
        <v>2</v>
      </c>
      <c r="IF28" s="19" t="s">
        <v>32</v>
      </c>
      <c r="IG28" s="19" t="s">
        <v>40</v>
      </c>
      <c r="IH28" s="19">
        <v>10</v>
      </c>
      <c r="II28" s="19" t="s">
        <v>35</v>
      </c>
    </row>
    <row r="29" spans="1:243" s="18" customFormat="1" ht="85.5">
      <c r="A29" s="32">
        <v>17</v>
      </c>
      <c r="B29" s="36" t="s">
        <v>70</v>
      </c>
      <c r="C29" s="64" t="s">
        <v>113</v>
      </c>
      <c r="D29" s="65"/>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E29" s="19">
        <v>3</v>
      </c>
      <c r="IF29" s="19" t="s">
        <v>41</v>
      </c>
      <c r="IG29" s="19" t="s">
        <v>42</v>
      </c>
      <c r="IH29" s="19">
        <v>10</v>
      </c>
      <c r="II29" s="19" t="s">
        <v>35</v>
      </c>
    </row>
    <row r="30" spans="1:243" s="18" customFormat="1" ht="57">
      <c r="A30" s="32">
        <v>18</v>
      </c>
      <c r="B30" s="36" t="s">
        <v>71</v>
      </c>
      <c r="C30" s="64" t="s">
        <v>114</v>
      </c>
      <c r="D30" s="63">
        <v>2</v>
      </c>
      <c r="E30" s="15" t="s">
        <v>141</v>
      </c>
      <c r="F30" s="54">
        <v>7129.02</v>
      </c>
      <c r="G30" s="20"/>
      <c r="H30" s="39"/>
      <c r="I30" s="34" t="s">
        <v>36</v>
      </c>
      <c r="J30" s="16">
        <f aca="true" t="shared" si="0" ref="J30:J56">IF(I30="Less(-)",-1,1)</f>
        <v>1</v>
      </c>
      <c r="K30" s="17" t="s">
        <v>46</v>
      </c>
      <c r="L30" s="17" t="s">
        <v>6</v>
      </c>
      <c r="M30" s="38"/>
      <c r="N30" s="20"/>
      <c r="O30" s="20"/>
      <c r="P30" s="37"/>
      <c r="Q30" s="20"/>
      <c r="R30" s="20"/>
      <c r="S30" s="37"/>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55">
        <f>ROUND((total_amount_ba($B$2,$D$2,D30,F30,J30,K30,M30)),0)</f>
        <v>14258</v>
      </c>
      <c r="BB30" s="61">
        <f>BA30+SUM(N30:AZ30)</f>
        <v>14258</v>
      </c>
      <c r="BC30" s="36" t="str">
        <f aca="true" t="shared" si="1" ref="BC30:BC56">SpellNumber(L30,BB30)</f>
        <v>INR  Fourteen Thousand Two Hundred &amp; Fifty Eight  Only</v>
      </c>
      <c r="IE30" s="19"/>
      <c r="IF30" s="19"/>
      <c r="IG30" s="19"/>
      <c r="IH30" s="19"/>
      <c r="II30" s="19"/>
    </row>
    <row r="31" spans="1:243" s="18" customFormat="1" ht="15.75">
      <c r="A31" s="32">
        <v>19</v>
      </c>
      <c r="B31" s="36" t="s">
        <v>72</v>
      </c>
      <c r="C31" s="64" t="s">
        <v>115</v>
      </c>
      <c r="D31" s="65"/>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E31" s="19"/>
      <c r="IF31" s="19"/>
      <c r="IG31" s="19"/>
      <c r="IH31" s="19"/>
      <c r="II31" s="19"/>
    </row>
    <row r="32" spans="1:243" s="18" customFormat="1" ht="42.75">
      <c r="A32" s="32">
        <v>20</v>
      </c>
      <c r="B32" s="36" t="s">
        <v>73</v>
      </c>
      <c r="C32" s="64" t="s">
        <v>116</v>
      </c>
      <c r="D32" s="65"/>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E32" s="19"/>
      <c r="IF32" s="19"/>
      <c r="IG32" s="19"/>
      <c r="IH32" s="19"/>
      <c r="II32" s="19"/>
    </row>
    <row r="33" spans="1:243" s="18" customFormat="1" ht="28.5">
      <c r="A33" s="32">
        <v>21</v>
      </c>
      <c r="B33" s="36" t="s">
        <v>74</v>
      </c>
      <c r="C33" s="64" t="s">
        <v>117</v>
      </c>
      <c r="D33" s="63">
        <v>8</v>
      </c>
      <c r="E33" s="15" t="s">
        <v>141</v>
      </c>
      <c r="F33" s="54">
        <v>5838</v>
      </c>
      <c r="G33" s="20"/>
      <c r="H33" s="39"/>
      <c r="I33" s="34" t="s">
        <v>36</v>
      </c>
      <c r="J33" s="16">
        <f t="shared" si="0"/>
        <v>1</v>
      </c>
      <c r="K33" s="17" t="s">
        <v>46</v>
      </c>
      <c r="L33" s="17" t="s">
        <v>6</v>
      </c>
      <c r="M33" s="38"/>
      <c r="N33" s="20"/>
      <c r="O33" s="20"/>
      <c r="P33" s="37"/>
      <c r="Q33" s="20"/>
      <c r="R33" s="20"/>
      <c r="S33" s="37"/>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55">
        <f>ROUND((total_amount_ba($B$2,$D$2,D33,F33,J33,K33,M33)),0)</f>
        <v>46704</v>
      </c>
      <c r="BB33" s="61">
        <f>BA33+SUM(N33:AZ33)</f>
        <v>46704</v>
      </c>
      <c r="BC33" s="36" t="str">
        <f t="shared" si="1"/>
        <v>INR  Forty Six Thousand Seven Hundred &amp; Four  Only</v>
      </c>
      <c r="IE33" s="19"/>
      <c r="IF33" s="19"/>
      <c r="IG33" s="19"/>
      <c r="IH33" s="19"/>
      <c r="II33" s="19"/>
    </row>
    <row r="34" spans="1:243" s="18" customFormat="1" ht="15.75">
      <c r="A34" s="32">
        <v>22</v>
      </c>
      <c r="B34" s="36" t="s">
        <v>75</v>
      </c>
      <c r="C34" s="64" t="s">
        <v>118</v>
      </c>
      <c r="D34" s="65"/>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8"/>
      <c r="IE34" s="19"/>
      <c r="IF34" s="19"/>
      <c r="IG34" s="19"/>
      <c r="IH34" s="19"/>
      <c r="II34" s="19"/>
    </row>
    <row r="35" spans="1:243" s="18" customFormat="1" ht="71.25">
      <c r="A35" s="32">
        <v>23</v>
      </c>
      <c r="B35" s="36" t="s">
        <v>76</v>
      </c>
      <c r="C35" s="64" t="s">
        <v>119</v>
      </c>
      <c r="D35" s="63">
        <v>7200</v>
      </c>
      <c r="E35" s="15" t="s">
        <v>145</v>
      </c>
      <c r="F35" s="54">
        <v>98.15</v>
      </c>
      <c r="G35" s="20"/>
      <c r="H35" s="39"/>
      <c r="I35" s="34" t="s">
        <v>36</v>
      </c>
      <c r="J35" s="16">
        <f t="shared" si="0"/>
        <v>1</v>
      </c>
      <c r="K35" s="17" t="s">
        <v>46</v>
      </c>
      <c r="L35" s="17" t="s">
        <v>6</v>
      </c>
      <c r="M35" s="38"/>
      <c r="N35" s="20"/>
      <c r="O35" s="20"/>
      <c r="P35" s="37"/>
      <c r="Q35" s="20"/>
      <c r="R35" s="20"/>
      <c r="S35" s="37"/>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55">
        <f>ROUND((total_amount_ba($B$2,$D$2,D35,F35,J35,K35,M35)),0)</f>
        <v>706680</v>
      </c>
      <c r="BB35" s="61">
        <f>BA35+SUM(N35:AZ35)</f>
        <v>706680</v>
      </c>
      <c r="BC35" s="36" t="str">
        <f t="shared" si="1"/>
        <v>INR  Seven Lakh Six Thousand Six Hundred &amp; Eighty  Only</v>
      </c>
      <c r="IE35" s="19"/>
      <c r="IF35" s="19"/>
      <c r="IG35" s="19"/>
      <c r="IH35" s="19"/>
      <c r="II35" s="19"/>
    </row>
    <row r="36" spans="1:243" s="18" customFormat="1" ht="15.75">
      <c r="A36" s="32">
        <v>24</v>
      </c>
      <c r="B36" s="36" t="s">
        <v>77</v>
      </c>
      <c r="C36" s="64" t="s">
        <v>120</v>
      </c>
      <c r="D36" s="65"/>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E36" s="19"/>
      <c r="IF36" s="19"/>
      <c r="IG36" s="19"/>
      <c r="IH36" s="19"/>
      <c r="II36" s="19"/>
    </row>
    <row r="37" spans="1:243" s="18" customFormat="1" ht="270.75">
      <c r="A37" s="32">
        <v>25</v>
      </c>
      <c r="B37" s="36" t="s">
        <v>78</v>
      </c>
      <c r="C37" s="64" t="s">
        <v>121</v>
      </c>
      <c r="D37" s="63">
        <v>184</v>
      </c>
      <c r="E37" s="15" t="s">
        <v>142</v>
      </c>
      <c r="F37" s="54">
        <v>588.82</v>
      </c>
      <c r="G37" s="20"/>
      <c r="H37" s="39"/>
      <c r="I37" s="34" t="s">
        <v>36</v>
      </c>
      <c r="J37" s="16">
        <f t="shared" si="0"/>
        <v>1</v>
      </c>
      <c r="K37" s="17" t="s">
        <v>46</v>
      </c>
      <c r="L37" s="17" t="s">
        <v>6</v>
      </c>
      <c r="M37" s="38"/>
      <c r="N37" s="20"/>
      <c r="O37" s="20"/>
      <c r="P37" s="37"/>
      <c r="Q37" s="20"/>
      <c r="R37" s="20"/>
      <c r="S37" s="37"/>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55">
        <f>ROUND((total_amount_ba($B$2,$D$2,D37,F37,J37,K37,M37)),0)</f>
        <v>108343</v>
      </c>
      <c r="BB37" s="61">
        <f>BA37+SUM(N37:AZ37)</f>
        <v>108343</v>
      </c>
      <c r="BC37" s="36" t="str">
        <f t="shared" si="1"/>
        <v>INR  One Lakh Eight Thousand Three Hundred &amp; Forty Three  Only</v>
      </c>
      <c r="IE37" s="19"/>
      <c r="IF37" s="19"/>
      <c r="IG37" s="19"/>
      <c r="IH37" s="19"/>
      <c r="II37" s="19"/>
    </row>
    <row r="38" spans="1:243" s="18" customFormat="1" ht="15.75">
      <c r="A38" s="32">
        <v>26</v>
      </c>
      <c r="B38" s="36" t="s">
        <v>79</v>
      </c>
      <c r="C38" s="64" t="s">
        <v>122</v>
      </c>
      <c r="D38" s="65"/>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E38" s="19"/>
      <c r="IF38" s="19"/>
      <c r="IG38" s="19"/>
      <c r="IH38" s="19"/>
      <c r="II38" s="19"/>
    </row>
    <row r="39" spans="1:243" s="18" customFormat="1" ht="28.5">
      <c r="A39" s="32">
        <v>27</v>
      </c>
      <c r="B39" s="36" t="s">
        <v>80</v>
      </c>
      <c r="C39" s="64" t="s">
        <v>123</v>
      </c>
      <c r="D39" s="65"/>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8"/>
      <c r="IE39" s="19"/>
      <c r="IF39" s="19"/>
      <c r="IG39" s="19"/>
      <c r="IH39" s="19"/>
      <c r="II39" s="19"/>
    </row>
    <row r="40" spans="1:243" s="18" customFormat="1" ht="28.5">
      <c r="A40" s="32">
        <v>28</v>
      </c>
      <c r="B40" s="36" t="s">
        <v>81</v>
      </c>
      <c r="C40" s="64" t="s">
        <v>124</v>
      </c>
      <c r="D40" s="63">
        <v>60</v>
      </c>
      <c r="E40" s="15" t="s">
        <v>142</v>
      </c>
      <c r="F40" s="54">
        <v>187.98</v>
      </c>
      <c r="G40" s="20"/>
      <c r="H40" s="39"/>
      <c r="I40" s="34" t="s">
        <v>36</v>
      </c>
      <c r="J40" s="16">
        <f t="shared" si="0"/>
        <v>1</v>
      </c>
      <c r="K40" s="17" t="s">
        <v>46</v>
      </c>
      <c r="L40" s="17" t="s">
        <v>6</v>
      </c>
      <c r="M40" s="38"/>
      <c r="N40" s="20"/>
      <c r="O40" s="20"/>
      <c r="P40" s="37"/>
      <c r="Q40" s="20"/>
      <c r="R40" s="20"/>
      <c r="S40" s="37"/>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55">
        <f>ROUND((total_amount_ba($B$2,$D$2,D40,F40,J40,K40,M40)),0)</f>
        <v>11279</v>
      </c>
      <c r="BB40" s="61">
        <f>BA40+SUM(N40:AZ40)</f>
        <v>11279</v>
      </c>
      <c r="BC40" s="36" t="str">
        <f t="shared" si="1"/>
        <v>INR  Eleven Thousand Two Hundred &amp; Seventy Nine  Only</v>
      </c>
      <c r="IE40" s="19"/>
      <c r="IF40" s="19"/>
      <c r="IG40" s="19"/>
      <c r="IH40" s="19"/>
      <c r="II40" s="19"/>
    </row>
    <row r="41" spans="1:243" s="18" customFormat="1" ht="42.75">
      <c r="A41" s="32">
        <v>29</v>
      </c>
      <c r="B41" s="36" t="s">
        <v>82</v>
      </c>
      <c r="C41" s="64" t="s">
        <v>125</v>
      </c>
      <c r="D41" s="65"/>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8"/>
      <c r="IE41" s="19"/>
      <c r="IF41" s="19"/>
      <c r="IG41" s="19"/>
      <c r="IH41" s="19"/>
      <c r="II41" s="19"/>
    </row>
    <row r="42" spans="1:243" s="18" customFormat="1" ht="28.5">
      <c r="A42" s="32">
        <v>30</v>
      </c>
      <c r="B42" s="36" t="s">
        <v>83</v>
      </c>
      <c r="C42" s="64" t="s">
        <v>126</v>
      </c>
      <c r="D42" s="63">
        <v>360</v>
      </c>
      <c r="E42" s="15" t="s">
        <v>142</v>
      </c>
      <c r="F42" s="54">
        <v>115.25</v>
      </c>
      <c r="G42" s="20"/>
      <c r="H42" s="39"/>
      <c r="I42" s="34" t="s">
        <v>36</v>
      </c>
      <c r="J42" s="16">
        <f t="shared" si="0"/>
        <v>1</v>
      </c>
      <c r="K42" s="17" t="s">
        <v>46</v>
      </c>
      <c r="L42" s="17" t="s">
        <v>6</v>
      </c>
      <c r="M42" s="38"/>
      <c r="N42" s="20"/>
      <c r="O42" s="20"/>
      <c r="P42" s="37"/>
      <c r="Q42" s="20"/>
      <c r="R42" s="20"/>
      <c r="S42" s="37"/>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55">
        <f>ROUND((total_amount_ba($B$2,$D$2,D42,F42,J42,K42,M42)),0)</f>
        <v>41490</v>
      </c>
      <c r="BB42" s="61">
        <f>BA42+SUM(N42:AZ42)</f>
        <v>41490</v>
      </c>
      <c r="BC42" s="36" t="str">
        <f t="shared" si="1"/>
        <v>INR  Forty One Thousand Four Hundred &amp; Ninety  Only</v>
      </c>
      <c r="IE42" s="19"/>
      <c r="IF42" s="19"/>
      <c r="IG42" s="19"/>
      <c r="IH42" s="19"/>
      <c r="II42" s="19"/>
    </row>
    <row r="43" spans="1:243" s="18" customFormat="1" ht="15.75">
      <c r="A43" s="32">
        <v>31</v>
      </c>
      <c r="B43" s="36" t="s">
        <v>84</v>
      </c>
      <c r="C43" s="64" t="s">
        <v>127</v>
      </c>
      <c r="D43" s="65"/>
      <c r="E43" s="66"/>
      <c r="F43" s="66"/>
      <c r="G43" s="66"/>
      <c r="H43" s="66"/>
      <c r="I43" s="66"/>
      <c r="J43" s="66"/>
      <c r="K43" s="66"/>
      <c r="L43" s="66"/>
      <c r="M43" s="66"/>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E43" s="19"/>
      <c r="IF43" s="19"/>
      <c r="IG43" s="19"/>
      <c r="IH43" s="19"/>
      <c r="II43" s="19"/>
    </row>
    <row r="44" spans="1:243" s="18" customFormat="1" ht="128.25">
      <c r="A44" s="32">
        <v>32</v>
      </c>
      <c r="B44" s="36" t="s">
        <v>85</v>
      </c>
      <c r="C44" s="64" t="s">
        <v>128</v>
      </c>
      <c r="D44" s="63">
        <v>480</v>
      </c>
      <c r="E44" s="15" t="s">
        <v>142</v>
      </c>
      <c r="F44" s="54">
        <v>833.84</v>
      </c>
      <c r="G44" s="20"/>
      <c r="H44" s="39"/>
      <c r="I44" s="34" t="s">
        <v>36</v>
      </c>
      <c r="J44" s="16">
        <f t="shared" si="0"/>
        <v>1</v>
      </c>
      <c r="K44" s="17" t="s">
        <v>46</v>
      </c>
      <c r="L44" s="17" t="s">
        <v>6</v>
      </c>
      <c r="M44" s="38"/>
      <c r="N44" s="20"/>
      <c r="O44" s="20"/>
      <c r="P44" s="37"/>
      <c r="Q44" s="20"/>
      <c r="R44" s="20"/>
      <c r="S44" s="37"/>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55">
        <f>ROUND((total_amount_ba($B$2,$D$2,D44,F44,J44,K44,M44)),0)</f>
        <v>400243</v>
      </c>
      <c r="BB44" s="61">
        <f>BA44+SUM(N44:AZ44)</f>
        <v>400243</v>
      </c>
      <c r="BC44" s="36" t="str">
        <f t="shared" si="1"/>
        <v>INR  Four Lakh Two Hundred &amp; Forty Three  Only</v>
      </c>
      <c r="IE44" s="19"/>
      <c r="IF44" s="19"/>
      <c r="IG44" s="19"/>
      <c r="IH44" s="19"/>
      <c r="II44" s="19"/>
    </row>
    <row r="45" spans="1:243" s="18" customFormat="1" ht="15.75">
      <c r="A45" s="32">
        <v>33</v>
      </c>
      <c r="B45" s="36" t="s">
        <v>86</v>
      </c>
      <c r="C45" s="64" t="s">
        <v>129</v>
      </c>
      <c r="D45" s="65"/>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8"/>
      <c r="IE45" s="19"/>
      <c r="IF45" s="19"/>
      <c r="IG45" s="19"/>
      <c r="IH45" s="19"/>
      <c r="II45" s="19"/>
    </row>
    <row r="46" spans="1:243" s="18" customFormat="1" ht="71.25">
      <c r="A46" s="32">
        <v>34</v>
      </c>
      <c r="B46" s="36" t="s">
        <v>87</v>
      </c>
      <c r="C46" s="64" t="s">
        <v>130</v>
      </c>
      <c r="D46" s="65"/>
      <c r="E46" s="66"/>
      <c r="F46" s="66"/>
      <c r="G46" s="66"/>
      <c r="H46" s="66"/>
      <c r="I46" s="66"/>
      <c r="J46" s="66"/>
      <c r="K46" s="66"/>
      <c r="L46" s="66"/>
      <c r="M46" s="66"/>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E46" s="19"/>
      <c r="IF46" s="19"/>
      <c r="IG46" s="19"/>
      <c r="IH46" s="19"/>
      <c r="II46" s="19"/>
    </row>
    <row r="47" spans="1:243" s="18" customFormat="1" ht="28.5">
      <c r="A47" s="32">
        <v>35</v>
      </c>
      <c r="B47" s="36" t="s">
        <v>88</v>
      </c>
      <c r="C47" s="64" t="s">
        <v>131</v>
      </c>
      <c r="D47" s="63">
        <v>20</v>
      </c>
      <c r="E47" s="15" t="s">
        <v>143</v>
      </c>
      <c r="F47" s="54">
        <v>432.35</v>
      </c>
      <c r="G47" s="20"/>
      <c r="H47" s="39"/>
      <c r="I47" s="34" t="s">
        <v>36</v>
      </c>
      <c r="J47" s="16">
        <f t="shared" si="0"/>
        <v>1</v>
      </c>
      <c r="K47" s="17" t="s">
        <v>46</v>
      </c>
      <c r="L47" s="17" t="s">
        <v>6</v>
      </c>
      <c r="M47" s="38"/>
      <c r="N47" s="20"/>
      <c r="O47" s="20"/>
      <c r="P47" s="37"/>
      <c r="Q47" s="20"/>
      <c r="R47" s="20"/>
      <c r="S47" s="37"/>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55">
        <f>ROUND((total_amount_ba($B$2,$D$2,D47,F47,J47,K47,M47)),0)</f>
        <v>8647</v>
      </c>
      <c r="BB47" s="61">
        <f>BA47+SUM(N47:AZ47)</f>
        <v>8647</v>
      </c>
      <c r="BC47" s="36" t="str">
        <f t="shared" si="1"/>
        <v>INR  Eight Thousand Six Hundred &amp; Forty Seven  Only</v>
      </c>
      <c r="IE47" s="19"/>
      <c r="IF47" s="19"/>
      <c r="IG47" s="19"/>
      <c r="IH47" s="19"/>
      <c r="II47" s="19"/>
    </row>
    <row r="48" spans="1:243" s="18" customFormat="1" ht="28.5">
      <c r="A48" s="32">
        <v>36</v>
      </c>
      <c r="B48" s="36" t="s">
        <v>89</v>
      </c>
      <c r="C48" s="64" t="s">
        <v>132</v>
      </c>
      <c r="D48" s="63">
        <v>85</v>
      </c>
      <c r="E48" s="15" t="s">
        <v>143</v>
      </c>
      <c r="F48" s="54">
        <v>711.22</v>
      </c>
      <c r="G48" s="20"/>
      <c r="H48" s="39"/>
      <c r="I48" s="34" t="s">
        <v>36</v>
      </c>
      <c r="J48" s="16">
        <f t="shared" si="0"/>
        <v>1</v>
      </c>
      <c r="K48" s="17" t="s">
        <v>46</v>
      </c>
      <c r="L48" s="17" t="s">
        <v>6</v>
      </c>
      <c r="M48" s="38"/>
      <c r="N48" s="20"/>
      <c r="O48" s="20"/>
      <c r="P48" s="37"/>
      <c r="Q48" s="20"/>
      <c r="R48" s="20"/>
      <c r="S48" s="37"/>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55">
        <f>ROUND((total_amount_ba($B$2,$D$2,D48,F48,J48,K48,M48)),0)</f>
        <v>60454</v>
      </c>
      <c r="BB48" s="61">
        <f>BA48+SUM(N48:AZ48)</f>
        <v>60454</v>
      </c>
      <c r="BC48" s="36" t="str">
        <f t="shared" si="1"/>
        <v>INR  Sixty Thousand Four Hundred &amp; Fifty Four  Only</v>
      </c>
      <c r="IE48" s="19"/>
      <c r="IF48" s="19"/>
      <c r="IG48" s="19"/>
      <c r="IH48" s="19"/>
      <c r="II48" s="19"/>
    </row>
    <row r="49" spans="1:243" s="18" customFormat="1" ht="228">
      <c r="A49" s="32">
        <v>37</v>
      </c>
      <c r="B49" s="36" t="s">
        <v>90</v>
      </c>
      <c r="C49" s="64" t="s">
        <v>133</v>
      </c>
      <c r="D49" s="65"/>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8"/>
      <c r="IE49" s="19"/>
      <c r="IF49" s="19"/>
      <c r="IG49" s="19"/>
      <c r="IH49" s="19"/>
      <c r="II49" s="19"/>
    </row>
    <row r="50" spans="1:243" s="18" customFormat="1" ht="85.5">
      <c r="A50" s="32">
        <v>38</v>
      </c>
      <c r="B50" s="36" t="s">
        <v>91</v>
      </c>
      <c r="C50" s="64" t="s">
        <v>134</v>
      </c>
      <c r="D50" s="65"/>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E50" s="19"/>
      <c r="IF50" s="19"/>
      <c r="IG50" s="19"/>
      <c r="IH50" s="19"/>
      <c r="II50" s="19"/>
    </row>
    <row r="51" spans="1:243" s="18" customFormat="1" ht="28.5">
      <c r="A51" s="32">
        <v>39</v>
      </c>
      <c r="B51" s="36" t="s">
        <v>92</v>
      </c>
      <c r="C51" s="64" t="s">
        <v>135</v>
      </c>
      <c r="D51" s="63">
        <v>7</v>
      </c>
      <c r="E51" s="15" t="s">
        <v>144</v>
      </c>
      <c r="F51" s="54">
        <v>10247.34</v>
      </c>
      <c r="G51" s="20"/>
      <c r="H51" s="39"/>
      <c r="I51" s="34" t="s">
        <v>36</v>
      </c>
      <c r="J51" s="16">
        <f t="shared" si="0"/>
        <v>1</v>
      </c>
      <c r="K51" s="17" t="s">
        <v>46</v>
      </c>
      <c r="L51" s="17" t="s">
        <v>6</v>
      </c>
      <c r="M51" s="38"/>
      <c r="N51" s="20"/>
      <c r="O51" s="20"/>
      <c r="P51" s="37"/>
      <c r="Q51" s="20"/>
      <c r="R51" s="20"/>
      <c r="S51" s="37"/>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55">
        <f>ROUND((total_amount_ba($B$2,$D$2,D51,F51,J51,K51,M51)),0)</f>
        <v>71731</v>
      </c>
      <c r="BB51" s="61">
        <f>BA51+SUM(N51:AZ51)</f>
        <v>71731</v>
      </c>
      <c r="BC51" s="36" t="str">
        <f t="shared" si="1"/>
        <v>INR  Seventy One Thousand Seven Hundred &amp; Thirty One  Only</v>
      </c>
      <c r="IE51" s="19"/>
      <c r="IF51" s="19"/>
      <c r="IG51" s="19"/>
      <c r="IH51" s="19"/>
      <c r="II51" s="19"/>
    </row>
    <row r="52" spans="1:243" s="18" customFormat="1" ht="85.5">
      <c r="A52" s="32">
        <v>40</v>
      </c>
      <c r="B52" s="36" t="s">
        <v>93</v>
      </c>
      <c r="C52" s="64" t="s">
        <v>136</v>
      </c>
      <c r="D52" s="65"/>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8"/>
      <c r="IE52" s="19"/>
      <c r="IF52" s="19"/>
      <c r="IG52" s="19"/>
      <c r="IH52" s="19"/>
      <c r="II52" s="19"/>
    </row>
    <row r="53" spans="1:243" s="18" customFormat="1" ht="28.5">
      <c r="A53" s="32">
        <v>41</v>
      </c>
      <c r="B53" s="36" t="s">
        <v>92</v>
      </c>
      <c r="C53" s="64" t="s">
        <v>137</v>
      </c>
      <c r="D53" s="63">
        <v>6</v>
      </c>
      <c r="E53" s="15" t="s">
        <v>144</v>
      </c>
      <c r="F53" s="54">
        <v>4900.87</v>
      </c>
      <c r="G53" s="20"/>
      <c r="H53" s="39"/>
      <c r="I53" s="34" t="s">
        <v>36</v>
      </c>
      <c r="J53" s="16">
        <f t="shared" si="0"/>
        <v>1</v>
      </c>
      <c r="K53" s="17" t="s">
        <v>46</v>
      </c>
      <c r="L53" s="17" t="s">
        <v>6</v>
      </c>
      <c r="M53" s="38"/>
      <c r="N53" s="20"/>
      <c r="O53" s="20"/>
      <c r="P53" s="37"/>
      <c r="Q53" s="20"/>
      <c r="R53" s="20"/>
      <c r="S53" s="37"/>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55">
        <f>ROUND((total_amount_ba($B$2,$D$2,D53,F53,J53,K53,M53)),0)</f>
        <v>29405</v>
      </c>
      <c r="BB53" s="61">
        <f>BA53+SUM(N53:AZ53)</f>
        <v>29405</v>
      </c>
      <c r="BC53" s="36" t="str">
        <f t="shared" si="1"/>
        <v>INR  Twenty Nine Thousand Four Hundred &amp; Five  Only</v>
      </c>
      <c r="IE53" s="19"/>
      <c r="IF53" s="19"/>
      <c r="IG53" s="19"/>
      <c r="IH53" s="19"/>
      <c r="II53" s="19"/>
    </row>
    <row r="54" spans="1:243" s="18" customFormat="1" ht="15.75">
      <c r="A54" s="32">
        <v>42</v>
      </c>
      <c r="B54" s="36" t="s">
        <v>94</v>
      </c>
      <c r="C54" s="64" t="s">
        <v>138</v>
      </c>
      <c r="D54" s="65"/>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8"/>
      <c r="IE54" s="19"/>
      <c r="IF54" s="19"/>
      <c r="IG54" s="19"/>
      <c r="IH54" s="19"/>
      <c r="II54" s="19"/>
    </row>
    <row r="55" spans="1:243" s="18" customFormat="1" ht="114">
      <c r="A55" s="32">
        <v>43</v>
      </c>
      <c r="B55" s="36" t="s">
        <v>95</v>
      </c>
      <c r="C55" s="64" t="s">
        <v>139</v>
      </c>
      <c r="D55" s="63">
        <v>25</v>
      </c>
      <c r="E55" s="15" t="s">
        <v>146</v>
      </c>
      <c r="F55" s="54">
        <v>4985.92</v>
      </c>
      <c r="G55" s="20"/>
      <c r="H55" s="39"/>
      <c r="I55" s="34" t="s">
        <v>36</v>
      </c>
      <c r="J55" s="16">
        <f t="shared" si="0"/>
        <v>1</v>
      </c>
      <c r="K55" s="17" t="s">
        <v>46</v>
      </c>
      <c r="L55" s="17" t="s">
        <v>6</v>
      </c>
      <c r="M55" s="38"/>
      <c r="N55" s="20"/>
      <c r="O55" s="20"/>
      <c r="P55" s="37"/>
      <c r="Q55" s="20"/>
      <c r="R55" s="20"/>
      <c r="S55" s="37"/>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55">
        <f>ROUND((total_amount_ba($B$2,$D$2,D55,F55,J55,K55,M55)),0)</f>
        <v>124648</v>
      </c>
      <c r="BB55" s="61">
        <f>BA55+SUM(N55:AZ55)</f>
        <v>124648</v>
      </c>
      <c r="BC55" s="36" t="str">
        <f t="shared" si="1"/>
        <v>INR  One Lakh Twenty Four Thousand Six Hundred &amp; Forty Eight  Only</v>
      </c>
      <c r="IE55" s="19"/>
      <c r="IF55" s="19"/>
      <c r="IG55" s="19"/>
      <c r="IH55" s="19"/>
      <c r="II55" s="19"/>
    </row>
    <row r="56" spans="1:243" s="18" customFormat="1" ht="71.25">
      <c r="A56" s="32">
        <v>44</v>
      </c>
      <c r="B56" s="36" t="s">
        <v>96</v>
      </c>
      <c r="C56" s="64" t="s">
        <v>140</v>
      </c>
      <c r="D56" s="63">
        <v>275</v>
      </c>
      <c r="E56" s="15" t="s">
        <v>147</v>
      </c>
      <c r="F56" s="54">
        <v>1394.12</v>
      </c>
      <c r="G56" s="20"/>
      <c r="H56" s="39"/>
      <c r="I56" s="34" t="s">
        <v>36</v>
      </c>
      <c r="J56" s="16">
        <f t="shared" si="0"/>
        <v>1</v>
      </c>
      <c r="K56" s="17" t="s">
        <v>46</v>
      </c>
      <c r="L56" s="17" t="s">
        <v>6</v>
      </c>
      <c r="M56" s="38"/>
      <c r="N56" s="20"/>
      <c r="O56" s="20"/>
      <c r="P56" s="37"/>
      <c r="Q56" s="20"/>
      <c r="R56" s="20"/>
      <c r="S56" s="37"/>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55">
        <f>ROUND((total_amount_ba($B$2,$D$2,D56,F56,J56,K56,M56)),0)</f>
        <v>383383</v>
      </c>
      <c r="BB56" s="61">
        <f>BA56+SUM(N56:AZ56)</f>
        <v>383383</v>
      </c>
      <c r="BC56" s="36" t="str">
        <f t="shared" si="1"/>
        <v>INR  Three Lakh Eighty Three Thousand Three Hundred &amp; Eighty Three  Only</v>
      </c>
      <c r="IE56" s="19"/>
      <c r="IF56" s="19"/>
      <c r="IG56" s="19"/>
      <c r="IH56" s="19"/>
      <c r="II56" s="19"/>
    </row>
    <row r="57" spans="1:243" s="18" customFormat="1" ht="34.5" customHeight="1">
      <c r="A57" s="40" t="s">
        <v>44</v>
      </c>
      <c r="B57" s="41"/>
      <c r="C57" s="42"/>
      <c r="D57" s="43"/>
      <c r="E57" s="43"/>
      <c r="F57" s="43"/>
      <c r="G57" s="43"/>
      <c r="H57" s="44"/>
      <c r="I57" s="44"/>
      <c r="J57" s="44"/>
      <c r="K57" s="44"/>
      <c r="L57" s="45"/>
      <c r="BA57" s="56">
        <f>SUM(BA13:BA56)</f>
        <v>2160097</v>
      </c>
      <c r="BB57" s="60">
        <f>SUM(BB13:BB56)</f>
        <v>2160097</v>
      </c>
      <c r="BC57" s="36" t="str">
        <f>SpellNumber($E$2,BB57)</f>
        <v>INR  Twenty One Lakh Sixty Thousand  &amp;Ninety Seven  Only</v>
      </c>
      <c r="IE57" s="19">
        <v>4</v>
      </c>
      <c r="IF57" s="19" t="s">
        <v>38</v>
      </c>
      <c r="IG57" s="19" t="s">
        <v>43</v>
      </c>
      <c r="IH57" s="19">
        <v>10</v>
      </c>
      <c r="II57" s="19" t="s">
        <v>35</v>
      </c>
    </row>
    <row r="58" spans="1:243" s="24" customFormat="1" ht="33.75" customHeight="1">
      <c r="A58" s="41" t="s">
        <v>48</v>
      </c>
      <c r="B58" s="46"/>
      <c r="C58" s="22"/>
      <c r="D58" s="47"/>
      <c r="E58" s="48" t="s">
        <v>54</v>
      </c>
      <c r="F58" s="58"/>
      <c r="G58" s="49"/>
      <c r="H58" s="23"/>
      <c r="I58" s="23"/>
      <c r="J58" s="23"/>
      <c r="K58" s="50"/>
      <c r="L58" s="51"/>
      <c r="M58" s="52"/>
      <c r="O58" s="18"/>
      <c r="P58" s="18"/>
      <c r="Q58" s="18"/>
      <c r="R58" s="18"/>
      <c r="S58" s="18"/>
      <c r="BA58" s="57">
        <f>IF(ISBLANK(F58),0,IF(E58="Excess (+)",ROUND(BA57+(BA57*F58),2),IF(E58="Less (-)",ROUND(BA57+(BA57*F58*(-1)),2),IF(E58="At Par",BA57,0))))</f>
        <v>0</v>
      </c>
      <c r="BB58" s="59">
        <f>ROUND(BA58,0)</f>
        <v>0</v>
      </c>
      <c r="BC58" s="36" t="str">
        <f>SpellNumber($E$2,BA58)</f>
        <v>INR Zero Only</v>
      </c>
      <c r="IE58" s="25"/>
      <c r="IF58" s="25"/>
      <c r="IG58" s="25"/>
      <c r="IH58" s="25"/>
      <c r="II58" s="25"/>
    </row>
    <row r="59" spans="1:243" s="24" customFormat="1" ht="41.25" customHeight="1">
      <c r="A59" s="40" t="s">
        <v>47</v>
      </c>
      <c r="B59" s="40"/>
      <c r="C59" s="72" t="str">
        <f>SpellNumber($E$2,BA58)</f>
        <v>INR Zero Only</v>
      </c>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E59" s="25"/>
      <c r="IF59" s="25"/>
      <c r="IG59" s="25"/>
      <c r="IH59" s="25"/>
      <c r="II59" s="25"/>
    </row>
    <row r="60" spans="3:243" s="12" customFormat="1" ht="15">
      <c r="C60" s="26"/>
      <c r="D60" s="26"/>
      <c r="E60" s="26"/>
      <c r="F60" s="26"/>
      <c r="G60" s="26"/>
      <c r="H60" s="26"/>
      <c r="I60" s="26"/>
      <c r="J60" s="26"/>
      <c r="K60" s="26"/>
      <c r="L60" s="26"/>
      <c r="M60" s="26"/>
      <c r="O60" s="26"/>
      <c r="BA60" s="26"/>
      <c r="BC60" s="26"/>
      <c r="IE60" s="13"/>
      <c r="IF60" s="13"/>
      <c r="IG60" s="13"/>
      <c r="IH60" s="13"/>
      <c r="II60" s="13"/>
    </row>
  </sheetData>
  <sheetProtection password="D850" sheet="1" selectLockedCells="1"/>
  <mergeCells count="33">
    <mergeCell ref="A9:BC9"/>
    <mergeCell ref="C59:BC59"/>
    <mergeCell ref="A1:L1"/>
    <mergeCell ref="A4:BC4"/>
    <mergeCell ref="A5:BC5"/>
    <mergeCell ref="A6:BC6"/>
    <mergeCell ref="A7:BC7"/>
    <mergeCell ref="B8:BC8"/>
    <mergeCell ref="D13:BC13"/>
    <mergeCell ref="D14:BC14"/>
    <mergeCell ref="D16:BC16"/>
    <mergeCell ref="D17:BC17"/>
    <mergeCell ref="D19:BC19"/>
    <mergeCell ref="D20:BC20"/>
    <mergeCell ref="D22:BC22"/>
    <mergeCell ref="D24:BC24"/>
    <mergeCell ref="D45:BC45"/>
    <mergeCell ref="D26:BC26"/>
    <mergeCell ref="D27:BC27"/>
    <mergeCell ref="D29:BC29"/>
    <mergeCell ref="D31:BC31"/>
    <mergeCell ref="D32:BC32"/>
    <mergeCell ref="D34:BC34"/>
    <mergeCell ref="D46:BC46"/>
    <mergeCell ref="D49:BC49"/>
    <mergeCell ref="D50:BC50"/>
    <mergeCell ref="D52:BC52"/>
    <mergeCell ref="D54:BC54"/>
    <mergeCell ref="D36:BC36"/>
    <mergeCell ref="D38:BC38"/>
    <mergeCell ref="D39:BC39"/>
    <mergeCell ref="D41:BC41"/>
    <mergeCell ref="D43:BC43"/>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8">
      <formula1>IF(E58="Select",-1,IF(E58="At Par",0,0))</formula1>
      <formula2>IF(E58="Select",-1,IF(E58="At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8">
      <formula1>0</formula1>
      <formula2>IF(E58&lt;&gt;"Select",99.9,0)</formula2>
    </dataValidation>
    <dataValidation type="list" allowBlank="1" showInputMessage="1" showErrorMessage="1" sqref="L55 L13 L14 L15 L16 L17 L18 L19 L20 L21 L22 L23 L24 L25 L26 L27 L28 L29 L30 L31 L32 L33 L34 L35 L36 L37 L38 L39 L40 L41 L42 L43 L44 L45 L46 L47 L48 L49 L50 L51 L52 L53 L54 L5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55:D56 D15 F15 D18 F18 D21 F21 F23 D23 D25 F25 D28 F28 F30 D30 F33 D33 D35 F35 F37 D37 F40 D40 D42 F42 F44 D44 F47:F48 D47:D48 F51 D51 D53 F53 F55:F56">
      <formula1>0</formula1>
      <formula2>999999999999999</formula2>
    </dataValidation>
    <dataValidation allowBlank="1" showInputMessage="1" showErrorMessage="1" promptTitle="Units" prompt="Please enter Units in text" sqref="E15 E18 E21 E23 E25 E28 E30 E33 E35 E37 E40 E42 E44 E47:E48 E51 E53 E55:E56"/>
    <dataValidation type="decimal" allowBlank="1" showInputMessage="1" showErrorMessage="1" promptTitle="Rate Entry" prompt="Please enter the Basic Price in Rupees for this item. " errorTitle="Invaid Entry" error="Only Numeric Values are allowed. " sqref="G28:H28 G15:H15 G18:H18 G21:H21 G23:H23 G25:H25 G30 G33 G35 G37 G40 G42 G44 G47:G48 G51 G53 G55:G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5 M28 M30 M33 M35 M37 M40 M42 M44 M47:M48 M51 M53 M55:M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5 Q28 Q30 Q33 Q35 Q37 Q40 Q42 Q44 Q47:Q48 Q51 Q53 Q55:Q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5 R28 R30 R33 R35 R37 R40 R42 R44 R47:R48 R51 R53 R55:R5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5:O15 N18:O18 N21:O21 N23:O23 N25:O25 N28:O28 N30:O30 N33:O33 N35:O35 N37:O37 N40:O40 N42:O42 N44:O44 N47:O48 N51:O51 N53:O53 N55:O56">
      <formula1>0</formula1>
      <formula2>999999999999999</formula2>
    </dataValidation>
    <dataValidation allowBlank="1" showInputMessage="1" showErrorMessage="1" promptTitle="Item Description" prompt="Please enter Item Description in text" sqref="B19:B24 B28"/>
    <dataValidation type="decimal" allowBlank="1" showInputMessage="1" showErrorMessage="1" errorTitle="Invalid Entry" error="Only Numeric Values are allowed. " sqref="A13:A56">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30 H33 H35 H37 H40 H42 H44 H47:H48 H51 H53 H55:H56">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list" showInputMessage="1" showErrorMessage="1" sqref="I15 I18 I21 I23 I25 I28 I30 I33 I35 I37 I40 I42 I44 I47:I48 I51 I53 I55:I56">
      <formula1>"Excess(+), Less(-)"</formula1>
    </dataValidation>
    <dataValidation allowBlank="1" showInputMessage="1" showErrorMessage="1" promptTitle="Addition / Deduction" prompt="Please Choose the correct One" sqref="J15 J18 J21 J23 J25 J28 J30 J33 J35 J37 J40 J42 J44 J47:J48 J51 J53 J55:J56"/>
    <dataValidation type="list" allowBlank="1" showInputMessage="1" showErrorMessage="1" sqref="C2">
      <formula1>"Normal, SingleWindow, Alternate"</formula1>
    </dataValidation>
    <dataValidation type="list" allowBlank="1" showInputMessage="1" showErrorMessage="1" sqref="K15 K18 K21 K23 K25 K28 K30 K33 K35 K37 K40 K42 K44 K47:K48 K51 K53 K55:K56">
      <formula1>"Partial Conversion, Full Conversion"</formula1>
    </dataValidation>
    <dataValidation type="list" allowBlank="1" showInputMessage="1" showErrorMessage="1" sqref="E58">
      <formula1>"Select, Excess (+), Less (-)"</formula1>
    </dataValidation>
    <dataValidation allowBlank="1" showInputMessage="1" showErrorMessage="1" promptTitle="Itemcode/Make" prompt="Please enter text" sqref="C13:C56">
      <formula1>0</formula1>
      <formula2>0</formula2>
    </dataValidation>
    <dataValidation type="list" allowBlank="1" showErrorMessage="1" sqref="D13:D14 D16:D17 D19:D20 D22 D24 D26:D27 D29 D31:D32 D34 D36 D38:D39 D41 D43 D45:D46 D49:D50 D52 D54">
      <formula1>"Partial Conversion,Full Conversion"</formula1>
      <formula2>0</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REO_DOIP</cp:lastModifiedBy>
  <cp:lastPrinted>2015-01-07T05:41:29Z</cp:lastPrinted>
  <dcterms:created xsi:type="dcterms:W3CDTF">2009-01-30T06:42:42Z</dcterms:created>
  <dcterms:modified xsi:type="dcterms:W3CDTF">2024-01-10T06:54:09Z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