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'BoQ1'!$A$1:$BC$20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<sst xmlns="http://schemas.openxmlformats.org/spreadsheetml/2006/main" count="142" uniqueCount="65">
  <si>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</si>
  <si>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</si>
  <si>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</si>
  <si>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</si>
  <si>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</si>
  <si>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</si>
  <si>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</si>
  <si>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</si>
  <si>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</si>
  <si>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</si>
  <si>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</si>
  <si>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</si>
  <si>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</si>
  <si>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</si>
  <si>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</si>
  <si>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</si>
  <si>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</si>
  <si>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</si>
  <si>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</si>
  <si>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</si>
  <si>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</si>
  <si>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</si>
  <si>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</si>
  <si>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</si>
  <si>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</si>
  <si>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</si>
  <si>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</si>
  <si>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</si>
  <si>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</si>
  <si>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</si>
  <si>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</si>
  <si>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</si>
  <si>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</si>
  <si>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</si>
  <si>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</si>
  <si>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</si>
  <si>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</si>
  <si>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</si>
  <si>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</si>
  <si>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</si>
  <si>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</si>
  <si>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</si>
  <si>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</si>
  <si>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</si>
  <si>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</si>
  <si>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</si>
  <si>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</si>
  <si>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</si>
  <si>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</si>
  <si>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</si>
  <si>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</si>
  <si>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</si>
  <si>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</si>
  <si>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</si>
  <si>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Providing, laying, testing and commissioning of wiring from control panel to the doors COP/LOP, existing VF drive etc complete as reqd.</t>
  </si>
  <si>
    <t>Each</t>
  </si>
  <si>
    <t>Set</t>
  </si>
  <si>
    <t>Job</t>
  </si>
  <si>
    <t>Tender Inviting Authority: Executive Engineer (Elect.)</t>
  </si>
  <si>
    <t>Name of Work: Modernization of 01 Nos. Kone make goods cum passenger lift (from manual mode to fully automated mode) at NL-2 Chemical Engineering IIT Kanpur</t>
  </si>
  <si>
    <t>Supplying, fixing, testing &amp; commissioning of control panel suitable for (G+2), auto door, simplex selective, full collective control microprocessor  based serial communication network including with compact automatic rescue device etc. with compatibility of existing device etc complete as reqd.</t>
  </si>
  <si>
    <t>Supplying, fixing, testing &amp; commissioning of car operating (COP) and landing operating panel (LOP) with direction and position indicators, braille dot matrix type, having the 2 hours fire rated capability etc complete as reqd.</t>
  </si>
  <si>
    <t>Supplying, fixing, testing &amp; commissioning of centre opening car doors panel with sill, frame header, electrical and mechanical locking and delocking arrangement finish with stainless steel etc complete as reqd.</t>
  </si>
  <si>
    <t>Supplying, fixing, testing &amp; commissioning of centre opening car doors panel with gate contacts, sill, headers, electrical locking and delocking arrangement finish with stainless steel with curtain of light with 169 criss cross beams, close force limiter etc complete as reqd.</t>
  </si>
  <si>
    <t>Contract No:    24/Lift/2022/313                  Dated: 26.10.2022</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</si>
</sst>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s>
  <fonts count="72">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b/>
      <sz val="14"/>
      <color indexed="17"/>
      <name val="Arial"/>
      <family val="2"/>
    </font>
    <font>
      <b/>
      <sz val="11"/>
      <color indexed="16"/>
      <name val="Arial"/>
      <family val="2"/>
    </font>
    <font>
      <sz val="10"/>
      <color indexed="8"/>
      <name val="Courier New"/>
      <family val="3"/>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b/>
      <sz val="14"/>
      <color theme="6" tint="-0.4999699890613556"/>
      <name val="Arial"/>
      <family val="2"/>
    </font>
    <font>
      <b/>
      <sz val="11"/>
      <color rgb="FF800000"/>
      <name val="Arial"/>
      <family val="2"/>
    </font>
    <font>
      <sz val="10"/>
      <color rgb="FF000000"/>
      <name val="Courier New"/>
      <family val="3"/>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style="thin"/>
      <right style="thin"/>
      <top>
        <color indexed="63"/>
      </top>
      <bottom style="thin"/>
    </border>
    <border>
      <left>
        <color indexed="63"/>
      </left>
      <right>
        <color indexed="63"/>
      </right>
      <top style="thin"/>
      <bottom>
        <color indexed="63"/>
      </bottom>
    </border>
    <border>
      <left/>
      <right/>
      <top style="thin"/>
      <bottom style="thin"/>
    </border>
    <border>
      <left style="thin"/>
      <right style="medium"/>
      <top style="thin"/>
      <bottom style="thin"/>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8">
    <xf numFmtId="0" fontId="0" fillId="0" borderId="0" xfId="0" applyFont="1" applyAlignment="1">
      <alignment/>
    </xf>
    <xf numFmtId="0" fontId="3" fillId="0" borderId="0" xfId="57" applyNumberFormat="1" applyFont="1" applyFill="1" applyBorder="1" applyAlignment="1">
      <alignment vertical="center"/>
      <protection/>
    </xf>
    <xf numFmtId="0" fontId="60" fillId="0" borderId="0" xfId="57" applyNumberFormat="1" applyFont="1" applyFill="1" applyBorder="1" applyAlignment="1" applyProtection="1">
      <alignment vertical="center"/>
      <protection locked="0"/>
    </xf>
    <xf numFmtId="0" fontId="60"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0"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0"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0"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0" xfId="57" applyNumberFormat="1" applyFont="1" applyFill="1" applyAlignment="1">
      <alignment vertical="top"/>
      <protection/>
    </xf>
    <xf numFmtId="0" fontId="60"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2"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0" fillId="0" borderId="0" xfId="57" applyNumberFormat="1" applyFont="1" applyFill="1" applyAlignment="1" applyProtection="1">
      <alignment vertical="top"/>
      <protection/>
    </xf>
    <xf numFmtId="0" fontId="0" fillId="0" borderId="0" xfId="57" applyNumberFormat="1" applyFill="1">
      <alignment/>
      <protection/>
    </xf>
    <xf numFmtId="0" fontId="63" fillId="0" borderId="0" xfId="57" applyNumberFormat="1" applyFont="1" applyFill="1">
      <alignment/>
      <protection/>
    </xf>
    <xf numFmtId="0" fontId="64"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2" fillId="0" borderId="12" xfId="59" applyNumberFormat="1" applyFont="1" applyFill="1" applyBorder="1" applyAlignment="1">
      <alignment horizontal="center" vertical="top" wrapText="1"/>
      <protection/>
    </xf>
    <xf numFmtId="0" fontId="65" fillId="0" borderId="10" xfId="59" applyNumberFormat="1" applyFont="1" applyFill="1" applyBorder="1" applyAlignment="1">
      <alignment vertical="top" wrapText="1"/>
      <protection/>
    </xf>
    <xf numFmtId="0" fontId="3" fillId="0" borderId="11" xfId="59" applyNumberFormat="1" applyFont="1" applyFill="1" applyBorder="1" applyAlignment="1">
      <alignment horizontal="center" vertical="top"/>
      <protection/>
    </xf>
    <xf numFmtId="0" fontId="3" fillId="0" borderId="11" xfId="59" applyNumberFormat="1" applyFont="1" applyFill="1" applyBorder="1" applyAlignment="1">
      <alignment vertical="top"/>
      <protection/>
    </xf>
    <xf numFmtId="0" fontId="2" fillId="0" borderId="11" xfId="57" applyNumberFormat="1" applyFont="1" applyFill="1" applyBorder="1" applyAlignment="1" applyProtection="1">
      <alignment horizontal="center" vertical="top" wrapText="1"/>
      <protection locked="0"/>
    </xf>
    <xf numFmtId="0" fontId="3" fillId="0" borderId="11" xfId="59" applyNumberFormat="1" applyFont="1" applyFill="1" applyBorder="1" applyAlignment="1">
      <alignment vertical="top" wrapText="1"/>
      <protection/>
    </xf>
    <xf numFmtId="0" fontId="2" fillId="33" borderId="14"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center" vertical="top" wrapText="1"/>
      <protection locked="0"/>
    </xf>
    <xf numFmtId="0" fontId="2" fillId="33" borderId="11" xfId="57" applyNumberFormat="1" applyFont="1" applyFill="1" applyBorder="1" applyAlignment="1" applyProtection="1">
      <alignment horizontal="right" vertical="top"/>
      <protection locked="0"/>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3" fillId="0" borderId="12" xfId="59" applyNumberFormat="1" applyFont="1" applyFill="1" applyBorder="1" applyAlignment="1">
      <alignment vertical="top"/>
      <protection/>
    </xf>
    <xf numFmtId="0" fontId="3" fillId="0" borderId="15" xfId="59" applyNumberFormat="1" applyFont="1" applyFill="1" applyBorder="1" applyAlignment="1">
      <alignment vertical="top"/>
      <protection/>
    </xf>
    <xf numFmtId="0" fontId="6" fillId="0" borderId="16" xfId="59" applyNumberFormat="1" applyFont="1" applyFill="1" applyBorder="1" applyAlignment="1">
      <alignment vertical="top"/>
      <protection/>
    </xf>
    <xf numFmtId="0" fontId="3" fillId="0" borderId="16" xfId="59" applyNumberFormat="1" applyFont="1" applyFill="1" applyBorder="1" applyAlignment="1">
      <alignment vertical="top"/>
      <protection/>
    </xf>
    <xf numFmtId="0" fontId="2" fillId="0" borderId="16"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6" fillId="33" borderId="10" xfId="59" applyNumberFormat="1" applyFont="1" applyFill="1" applyBorder="1" applyAlignment="1" applyProtection="1">
      <alignment vertical="center" wrapText="1"/>
      <protection locked="0"/>
    </xf>
    <xf numFmtId="0" fontId="62"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174" fontId="3" fillId="0" borderId="11" xfId="59" applyNumberFormat="1" applyFont="1" applyFill="1" applyBorder="1" applyAlignment="1">
      <alignment vertical="top"/>
      <protection/>
    </xf>
    <xf numFmtId="2" fontId="3" fillId="0" borderId="11" xfId="59" applyNumberFormat="1" applyFont="1" applyFill="1" applyBorder="1" applyAlignment="1">
      <alignment vertical="top"/>
      <protection/>
    </xf>
    <xf numFmtId="2" fontId="2" fillId="0" borderId="17"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67" fillId="0" borderId="11" xfId="59" applyNumberFormat="1" applyFont="1" applyFill="1" applyBorder="1" applyAlignment="1">
      <alignment vertical="top"/>
      <protection/>
    </xf>
    <xf numFmtId="10" fontId="68" fillId="33" borderId="10" xfId="64" applyNumberFormat="1" applyFont="1" applyFill="1" applyBorder="1" applyAlignment="1" applyProtection="1">
      <alignment horizontal="center" vertical="center"/>
      <protection locked="0"/>
    </xf>
    <xf numFmtId="2" fontId="6" fillId="0" borderId="18" xfId="59" applyNumberFormat="1" applyFont="1" applyFill="1" applyBorder="1" applyAlignment="1">
      <alignment horizontal="right" vertical="top"/>
      <protection/>
    </xf>
    <xf numFmtId="2" fontId="6" fillId="0" borderId="19" xfId="59" applyNumberFormat="1" applyFont="1" applyFill="1" applyBorder="1" applyAlignment="1">
      <alignment vertical="top"/>
      <protection/>
    </xf>
    <xf numFmtId="2" fontId="2" fillId="0" borderId="17" xfId="58" applyNumberFormat="1" applyFont="1" applyFill="1" applyBorder="1" applyAlignment="1">
      <alignment horizontal="right" vertical="top"/>
      <protection/>
    </xf>
    <xf numFmtId="0" fontId="65" fillId="0" borderId="10" xfId="59" applyNumberFormat="1" applyFont="1" applyFill="1" applyBorder="1" applyAlignment="1">
      <alignment horizontal="center" vertical="top" wrapText="1"/>
      <protection/>
    </xf>
    <xf numFmtId="0" fontId="69" fillId="0" borderId="11" xfId="59" applyNumberFormat="1" applyFont="1" applyFill="1" applyBorder="1" applyAlignment="1">
      <alignment horizontal="left" vertical="top" wrapText="1" readingOrder="1"/>
      <protection/>
    </xf>
    <xf numFmtId="2" fontId="0" fillId="0" borderId="11" xfId="0" applyNumberFormat="1" applyFill="1" applyBorder="1" applyAlignment="1">
      <alignment horizontal="center" vertical="top"/>
    </xf>
    <xf numFmtId="0" fontId="0" fillId="0" borderId="11" xfId="0" applyFill="1" applyBorder="1" applyAlignment="1">
      <alignment horizontal="justify" vertical="top"/>
    </xf>
    <xf numFmtId="0" fontId="2" fillId="0" borderId="13" xfId="57" applyNumberFormat="1" applyFont="1" applyFill="1" applyBorder="1" applyAlignment="1">
      <alignment horizontal="center" vertical="center" wrapText="1"/>
      <protection/>
    </xf>
    <xf numFmtId="0" fontId="2" fillId="0" borderId="16"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6" xfId="59" applyNumberFormat="1" applyFont="1" applyFill="1" applyBorder="1" applyAlignment="1">
      <alignment horizontal="center" vertical="top" wrapText="1"/>
      <protection/>
    </xf>
    <xf numFmtId="0" fontId="6" fillId="0" borderId="19" xfId="59" applyNumberFormat="1" applyFont="1" applyFill="1" applyBorder="1" applyAlignment="1">
      <alignment horizontal="center" vertical="top" wrapText="1"/>
      <protection/>
    </xf>
    <xf numFmtId="0" fontId="70"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1" fillId="0" borderId="20"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2" fillId="0" borderId="16" xfId="59" applyNumberFormat="1" applyFont="1" applyFill="1" applyBorder="1" applyAlignment="1" applyProtection="1">
      <alignment horizontal="left" vertical="top"/>
      <protection locked="0"/>
    </xf>
    <xf numFmtId="0" fontId="2" fillId="0" borderId="19"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21"/>
  <sheetViews>
    <sheetView showGridLines="0" zoomScale="75" zoomScaleNormal="75" zoomScalePageLayoutView="0" workbookViewId="0" topLeftCell="A1">
      <selection activeCell="A7" sqref="A7:BC7"/>
    </sheetView>
  </sheetViews>
  <sheetFormatPr defaultColWidth="9.140625" defaultRowHeight="15"/>
  <cols>
    <col min="1" max="1" width="14.8515625" style="25" customWidth="1"/>
    <col min="2" max="2" width="44.57421875" style="25" customWidth="1"/>
    <col min="3" max="3" width="19.00390625" style="25" hidden="1" customWidth="1"/>
    <col min="4" max="4" width="15.140625" style="25" customWidth="1"/>
    <col min="5" max="5" width="14.140625" style="25" customWidth="1"/>
    <col min="6" max="6" width="15.57421875" style="25" customWidth="1"/>
    <col min="7" max="7" width="14.140625" style="25" hidden="1" customWidth="1"/>
    <col min="8" max="10" width="12.140625" style="25" hidden="1" customWidth="1"/>
    <col min="11" max="11" width="19.57421875" style="25" hidden="1" customWidth="1"/>
    <col min="12" max="12" width="14.28125" style="25" hidden="1" customWidth="1"/>
    <col min="13" max="13" width="17.421875" style="25" hidden="1" customWidth="1"/>
    <col min="14" max="14" width="15.28125" style="51" hidden="1" customWidth="1"/>
    <col min="15" max="15" width="14.28125" style="25" hidden="1" customWidth="1"/>
    <col min="16" max="16" width="17.28125" style="25" hidden="1" customWidth="1"/>
    <col min="17" max="17" width="18.421875" style="25" hidden="1" customWidth="1"/>
    <col min="18" max="18" width="17.421875" style="25" hidden="1" customWidth="1"/>
    <col min="19" max="19" width="14.7109375" style="25" hidden="1" customWidth="1"/>
    <col min="20" max="20" width="14.8515625" style="25" hidden="1" customWidth="1"/>
    <col min="21" max="21" width="16.421875" style="25" hidden="1" customWidth="1"/>
    <col min="22" max="22" width="13.00390625" style="25" hidden="1" customWidth="1"/>
    <col min="23" max="51" width="9.140625" style="25" hidden="1" customWidth="1"/>
    <col min="52" max="52" width="10.28125" style="25" hidden="1" customWidth="1"/>
    <col min="53" max="53" width="21.7109375" style="25" customWidth="1"/>
    <col min="54" max="54" width="18.8515625" style="25" hidden="1" customWidth="1"/>
    <col min="55" max="55" width="50.140625" style="25" customWidth="1"/>
    <col min="56" max="238" width="9.140625" style="25" customWidth="1"/>
    <col min="239" max="243" width="9.140625" style="26" customWidth="1"/>
    <col min="244" max="16384" width="9.140625" style="25" customWidth="1"/>
  </cols>
  <sheetData>
    <row r="1" spans="1:243" s="1" customFormat="1" ht="27" customHeight="1">
      <c r="A1" s="71" t="str">
        <f>B2&amp;" BoQ"</f>
        <v>Percentage BoQ</v>
      </c>
      <c r="B1" s="71"/>
      <c r="C1" s="71"/>
      <c r="D1" s="71"/>
      <c r="E1" s="71"/>
      <c r="F1" s="71"/>
      <c r="G1" s="71"/>
      <c r="H1" s="71"/>
      <c r="I1" s="71"/>
      <c r="J1" s="71"/>
      <c r="K1" s="71"/>
      <c r="L1" s="71"/>
      <c r="O1" s="2"/>
      <c r="P1" s="2"/>
      <c r="Q1" s="3"/>
      <c r="IE1" s="3"/>
      <c r="IF1" s="3"/>
      <c r="IG1" s="3"/>
      <c r="IH1" s="3"/>
      <c r="II1" s="3"/>
    </row>
    <row r="2" spans="1:17" s="1" customFormat="1" ht="25.5" customHeight="1" hidden="1">
      <c r="A2" s="27" t="s">
        <v>3</v>
      </c>
      <c r="B2" s="27" t="s">
        <v>44</v>
      </c>
      <c r="C2" s="27" t="s">
        <v>4</v>
      </c>
      <c r="D2" s="27" t="s">
        <v>5</v>
      </c>
      <c r="E2" s="27" t="s">
        <v>6</v>
      </c>
      <c r="J2" s="4"/>
      <c r="K2" s="4"/>
      <c r="L2" s="4"/>
      <c r="O2" s="2"/>
      <c r="P2" s="2"/>
      <c r="Q2" s="3"/>
    </row>
    <row r="3" spans="1:243" s="1" customFormat="1" ht="30" customHeight="1" hidden="1">
      <c r="A3" s="1" t="s">
        <v>49</v>
      </c>
      <c r="C3" s="1" t="s">
        <v>48</v>
      </c>
      <c r="IE3" s="3"/>
      <c r="IF3" s="3"/>
      <c r="IG3" s="3"/>
      <c r="IH3" s="3"/>
      <c r="II3" s="3"/>
    </row>
    <row r="4" spans="1:243" s="5" customFormat="1" ht="30.75" customHeight="1">
      <c r="A4" s="72" t="s">
        <v>58</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6"/>
      <c r="IF4" s="6"/>
      <c r="IG4" s="6"/>
      <c r="IH4" s="6"/>
      <c r="II4" s="6"/>
    </row>
    <row r="5" spans="1:243" s="5" customFormat="1" ht="30.75" customHeight="1">
      <c r="A5" s="72" t="s">
        <v>59</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6"/>
      <c r="IF5" s="6"/>
      <c r="IG5" s="6"/>
      <c r="IH5" s="6"/>
      <c r="II5" s="6"/>
    </row>
    <row r="6" spans="1:243" s="5" customFormat="1" ht="30.75" customHeight="1">
      <c r="A6" s="72" t="s">
        <v>64</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6"/>
      <c r="IF6" s="6"/>
      <c r="IG6" s="6"/>
      <c r="IH6" s="6"/>
      <c r="II6" s="6"/>
    </row>
    <row r="7" spans="1:243" s="5" customFormat="1" ht="29.25" customHeight="1" hidden="1">
      <c r="A7" s="73" t="s">
        <v>7</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6"/>
      <c r="IF7" s="6"/>
      <c r="IG7" s="6"/>
      <c r="IH7" s="6"/>
      <c r="II7" s="6"/>
    </row>
    <row r="8" spans="1:243" s="7" customFormat="1" ht="58.5" customHeight="1">
      <c r="A8" s="28" t="s">
        <v>50</v>
      </c>
      <c r="B8" s="74"/>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6"/>
      <c r="IE8" s="8"/>
      <c r="IF8" s="8"/>
      <c r="IG8" s="8"/>
      <c r="IH8" s="8"/>
      <c r="II8" s="8"/>
    </row>
    <row r="9" spans="1:243" s="9" customFormat="1" ht="61.5" customHeight="1">
      <c r="A9" s="65" t="s">
        <v>8</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7"/>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52</v>
      </c>
      <c r="G11" s="11"/>
      <c r="H11" s="11"/>
      <c r="I11" s="11" t="s">
        <v>18</v>
      </c>
      <c r="J11" s="11" t="s">
        <v>19</v>
      </c>
      <c r="K11" s="11" t="s">
        <v>20</v>
      </c>
      <c r="L11" s="11" t="s">
        <v>21</v>
      </c>
      <c r="M11" s="29"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61" t="s">
        <v>51</v>
      </c>
      <c r="BB11" s="30" t="s">
        <v>30</v>
      </c>
      <c r="BC11" s="30"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18" customFormat="1" ht="108" customHeight="1">
      <c r="A13" s="31">
        <v>1</v>
      </c>
      <c r="B13" s="64" t="s">
        <v>60</v>
      </c>
      <c r="C13" s="62" t="s">
        <v>33</v>
      </c>
      <c r="D13" s="52">
        <v>1</v>
      </c>
      <c r="E13" s="63" t="s">
        <v>55</v>
      </c>
      <c r="F13" s="53">
        <v>206000</v>
      </c>
      <c r="G13" s="20"/>
      <c r="H13" s="15"/>
      <c r="I13" s="32" t="s">
        <v>35</v>
      </c>
      <c r="J13" s="16">
        <f>IF(I13="Less(-)",-1,1)</f>
        <v>1</v>
      </c>
      <c r="K13" s="17" t="s">
        <v>45</v>
      </c>
      <c r="L13" s="17" t="s">
        <v>6</v>
      </c>
      <c r="M13" s="35"/>
      <c r="N13" s="20"/>
      <c r="O13" s="20"/>
      <c r="P13" s="36"/>
      <c r="Q13" s="20"/>
      <c r="R13" s="20"/>
      <c r="S13" s="36"/>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54">
        <f>total_amount_ba($B$2,$D$2,D13,F13,J13,K13,M13)</f>
        <v>206000</v>
      </c>
      <c r="BB13" s="60">
        <f>BA13+SUM(N13:AZ13)</f>
        <v>206000</v>
      </c>
      <c r="BC13" s="34" t="str">
        <f>SpellNumber(L13,BB13)</f>
        <v>INR  Two Lakh Six Thousand    Only</v>
      </c>
      <c r="IE13" s="19">
        <v>1.01</v>
      </c>
      <c r="IF13" s="19" t="s">
        <v>36</v>
      </c>
      <c r="IG13" s="19" t="s">
        <v>33</v>
      </c>
      <c r="IH13" s="19">
        <v>123.223</v>
      </c>
      <c r="II13" s="19" t="s">
        <v>34</v>
      </c>
    </row>
    <row r="14" spans="1:243" s="18" customFormat="1" ht="90">
      <c r="A14" s="31">
        <v>2</v>
      </c>
      <c r="B14" s="64" t="s">
        <v>61</v>
      </c>
      <c r="C14" s="62" t="s">
        <v>38</v>
      </c>
      <c r="D14" s="52">
        <v>4</v>
      </c>
      <c r="E14" s="63" t="s">
        <v>56</v>
      </c>
      <c r="F14" s="53">
        <v>5000</v>
      </c>
      <c r="G14" s="20"/>
      <c r="H14" s="20"/>
      <c r="I14" s="32" t="s">
        <v>35</v>
      </c>
      <c r="J14" s="16">
        <f>IF(I14="Less(-)",-1,1)</f>
        <v>1</v>
      </c>
      <c r="K14" s="17" t="s">
        <v>45</v>
      </c>
      <c r="L14" s="17" t="s">
        <v>6</v>
      </c>
      <c r="M14" s="37"/>
      <c r="N14" s="20"/>
      <c r="O14" s="20"/>
      <c r="P14" s="36"/>
      <c r="Q14" s="20"/>
      <c r="R14" s="20"/>
      <c r="S14" s="36"/>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54">
        <f>total_amount_ba($B$2,$D$2,D14,F14,J14,K14,M14)</f>
        <v>20000</v>
      </c>
      <c r="BB14" s="60">
        <f>BA14+SUM(N14:AZ14)</f>
        <v>20000</v>
      </c>
      <c r="BC14" s="34" t="str">
        <f>SpellNumber(L14,BB14)</f>
        <v>INR  Twenty Thousand    Only</v>
      </c>
      <c r="IE14" s="19">
        <v>1.02</v>
      </c>
      <c r="IF14" s="19" t="s">
        <v>37</v>
      </c>
      <c r="IG14" s="19" t="s">
        <v>38</v>
      </c>
      <c r="IH14" s="19">
        <v>213</v>
      </c>
      <c r="II14" s="19" t="s">
        <v>34</v>
      </c>
    </row>
    <row r="15" spans="1:243" s="18" customFormat="1" ht="84" customHeight="1">
      <c r="A15" s="31">
        <v>3</v>
      </c>
      <c r="B15" s="64" t="s">
        <v>62</v>
      </c>
      <c r="C15" s="62" t="s">
        <v>39</v>
      </c>
      <c r="D15" s="52">
        <v>3</v>
      </c>
      <c r="E15" s="63" t="s">
        <v>56</v>
      </c>
      <c r="F15" s="53">
        <v>90000</v>
      </c>
      <c r="G15" s="20"/>
      <c r="H15" s="20"/>
      <c r="I15" s="32" t="s">
        <v>35</v>
      </c>
      <c r="J15" s="16">
        <f>IF(I15="Less(-)",-1,1)</f>
        <v>1</v>
      </c>
      <c r="K15" s="17" t="s">
        <v>45</v>
      </c>
      <c r="L15" s="17" t="s">
        <v>6</v>
      </c>
      <c r="M15" s="37"/>
      <c r="N15" s="20"/>
      <c r="O15" s="20"/>
      <c r="P15" s="36"/>
      <c r="Q15" s="20"/>
      <c r="R15" s="20"/>
      <c r="S15" s="36"/>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54">
        <f>total_amount_ba($B$2,$D$2,D15,F15,J15,K15,M15)</f>
        <v>270000</v>
      </c>
      <c r="BB15" s="60">
        <f>BA15+SUM(N15:AZ15)</f>
        <v>270000</v>
      </c>
      <c r="BC15" s="34" t="str">
        <f>SpellNumber(L15,BB15)</f>
        <v>INR  Two Lakh Seventy Thousand    Only</v>
      </c>
      <c r="IE15" s="19">
        <v>2</v>
      </c>
      <c r="IF15" s="19" t="s">
        <v>32</v>
      </c>
      <c r="IG15" s="19" t="s">
        <v>39</v>
      </c>
      <c r="IH15" s="19">
        <v>10</v>
      </c>
      <c r="II15" s="19" t="s">
        <v>34</v>
      </c>
    </row>
    <row r="16" spans="1:243" s="18" customFormat="1" ht="105" customHeight="1">
      <c r="A16" s="31">
        <v>4</v>
      </c>
      <c r="B16" s="64" t="s">
        <v>63</v>
      </c>
      <c r="C16" s="62" t="s">
        <v>41</v>
      </c>
      <c r="D16" s="52">
        <v>1</v>
      </c>
      <c r="E16" s="63" t="s">
        <v>56</v>
      </c>
      <c r="F16" s="53">
        <v>105000</v>
      </c>
      <c r="G16" s="20"/>
      <c r="H16" s="20"/>
      <c r="I16" s="32" t="s">
        <v>35</v>
      </c>
      <c r="J16" s="16">
        <f>IF(I16="Less(-)",-1,1)</f>
        <v>1</v>
      </c>
      <c r="K16" s="17" t="s">
        <v>45</v>
      </c>
      <c r="L16" s="17" t="s">
        <v>6</v>
      </c>
      <c r="M16" s="37"/>
      <c r="N16" s="20"/>
      <c r="O16" s="20"/>
      <c r="P16" s="36"/>
      <c r="Q16" s="20"/>
      <c r="R16" s="20"/>
      <c r="S16" s="36"/>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54">
        <f>total_amount_ba($B$2,$D$2,D16,F16,J16,K16,M16)</f>
        <v>105000</v>
      </c>
      <c r="BB16" s="60">
        <f>BA16+SUM(N16:AZ16)</f>
        <v>105000</v>
      </c>
      <c r="BC16" s="34" t="str">
        <f>SpellNumber(L16,BB16)</f>
        <v>INR  One Lakh Five Thousand    Only</v>
      </c>
      <c r="IE16" s="19">
        <v>3</v>
      </c>
      <c r="IF16" s="19" t="s">
        <v>40</v>
      </c>
      <c r="IG16" s="19" t="s">
        <v>41</v>
      </c>
      <c r="IH16" s="19">
        <v>10</v>
      </c>
      <c r="II16" s="19" t="s">
        <v>34</v>
      </c>
    </row>
    <row r="17" spans="1:243" s="18" customFormat="1" ht="60">
      <c r="A17" s="31">
        <v>5</v>
      </c>
      <c r="B17" s="64" t="s">
        <v>54</v>
      </c>
      <c r="C17" s="62" t="s">
        <v>42</v>
      </c>
      <c r="D17" s="52">
        <v>1</v>
      </c>
      <c r="E17" s="63" t="s">
        <v>57</v>
      </c>
      <c r="F17" s="53">
        <v>54000</v>
      </c>
      <c r="G17" s="20"/>
      <c r="H17" s="20"/>
      <c r="I17" s="32" t="s">
        <v>35</v>
      </c>
      <c r="J17" s="16">
        <f>IF(I17="Less(-)",-1,1)</f>
        <v>1</v>
      </c>
      <c r="K17" s="17" t="s">
        <v>45</v>
      </c>
      <c r="L17" s="17" t="s">
        <v>6</v>
      </c>
      <c r="M17" s="37"/>
      <c r="N17" s="20"/>
      <c r="O17" s="20"/>
      <c r="P17" s="36"/>
      <c r="Q17" s="20"/>
      <c r="R17" s="20"/>
      <c r="S17" s="36"/>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54">
        <f>total_amount_ba($B$2,$D$2,D17,F17,J17,K17,M17)</f>
        <v>54000</v>
      </c>
      <c r="BB17" s="60">
        <f>BA17+SUM(N17:AZ17)</f>
        <v>54000</v>
      </c>
      <c r="BC17" s="34" t="str">
        <f>SpellNumber(L17,BB17)</f>
        <v>INR  Fifty Four Thousand    Only</v>
      </c>
      <c r="IE17" s="19">
        <v>1.01</v>
      </c>
      <c r="IF17" s="19" t="s">
        <v>36</v>
      </c>
      <c r="IG17" s="19" t="s">
        <v>33</v>
      </c>
      <c r="IH17" s="19">
        <v>123.223</v>
      </c>
      <c r="II17" s="19" t="s">
        <v>34</v>
      </c>
    </row>
    <row r="18" spans="1:243" s="18" customFormat="1" ht="34.5" customHeight="1">
      <c r="A18" s="38" t="s">
        <v>43</v>
      </c>
      <c r="B18" s="39"/>
      <c r="C18" s="40"/>
      <c r="D18" s="41"/>
      <c r="E18" s="41"/>
      <c r="F18" s="41"/>
      <c r="G18" s="41"/>
      <c r="H18" s="42"/>
      <c r="I18" s="42"/>
      <c r="J18" s="42"/>
      <c r="K18" s="42"/>
      <c r="L18" s="43"/>
      <c r="BA18" s="55">
        <f>SUM(BA13:BA17)</f>
        <v>655000</v>
      </c>
      <c r="BB18" s="59">
        <f>SUM(BB13:BB17)</f>
        <v>655000</v>
      </c>
      <c r="BC18" s="34" t="str">
        <f>SpellNumber($E$2,BB18)</f>
        <v>INR  Six Lakh Fifty Five Thousand    Only</v>
      </c>
      <c r="IE18" s="19">
        <v>4</v>
      </c>
      <c r="IF18" s="19" t="s">
        <v>37</v>
      </c>
      <c r="IG18" s="19" t="s">
        <v>42</v>
      </c>
      <c r="IH18" s="19">
        <v>10</v>
      </c>
      <c r="II18" s="19" t="s">
        <v>34</v>
      </c>
    </row>
    <row r="19" spans="1:243" s="23" customFormat="1" ht="33.75" customHeight="1">
      <c r="A19" s="39" t="s">
        <v>47</v>
      </c>
      <c r="B19" s="44"/>
      <c r="C19" s="21"/>
      <c r="D19" s="45"/>
      <c r="E19" s="46" t="s">
        <v>53</v>
      </c>
      <c r="F19" s="57"/>
      <c r="G19" s="47"/>
      <c r="H19" s="22"/>
      <c r="I19" s="22"/>
      <c r="J19" s="22"/>
      <c r="K19" s="48"/>
      <c r="L19" s="49"/>
      <c r="M19" s="50"/>
      <c r="O19" s="18"/>
      <c r="P19" s="18"/>
      <c r="Q19" s="18"/>
      <c r="R19" s="18"/>
      <c r="S19" s="18"/>
      <c r="BA19" s="56">
        <f>IF(ISBLANK(F19),0,IF(E19="Excess (+)",ROUND(BA18+(BA18*F19),2),IF(E19="Less (-)",ROUND(BA18+(BA18*F19*(-1)),2),IF(E19="At Par",BA18,0))))</f>
        <v>0</v>
      </c>
      <c r="BB19" s="58">
        <f>ROUND(BA19,0)</f>
        <v>0</v>
      </c>
      <c r="BC19" s="34" t="str">
        <f>SpellNumber($E$2,BA19)</f>
        <v>INR Zero Only</v>
      </c>
      <c r="IE19" s="24"/>
      <c r="IF19" s="24"/>
      <c r="IG19" s="24"/>
      <c r="IH19" s="24"/>
      <c r="II19" s="24"/>
    </row>
    <row r="20" spans="1:243" s="23" customFormat="1" ht="41.25" customHeight="1">
      <c r="A20" s="38" t="s">
        <v>46</v>
      </c>
      <c r="B20" s="38"/>
      <c r="C20" s="68" t="str">
        <f>SpellNumber($E$2,BA19)</f>
        <v>INR Zero Only</v>
      </c>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70"/>
      <c r="IE20" s="24"/>
      <c r="IF20" s="24"/>
      <c r="IG20" s="24"/>
      <c r="IH20" s="24"/>
      <c r="II20" s="24"/>
    </row>
    <row r="21" spans="3:243" s="12" customFormat="1" ht="15">
      <c r="C21" s="25"/>
      <c r="D21" s="25"/>
      <c r="E21" s="25"/>
      <c r="F21" s="25"/>
      <c r="G21" s="25"/>
      <c r="H21" s="25"/>
      <c r="I21" s="25"/>
      <c r="J21" s="25"/>
      <c r="K21" s="25"/>
      <c r="L21" s="25"/>
      <c r="M21" s="25"/>
      <c r="O21" s="25"/>
      <c r="BA21" s="25"/>
      <c r="BC21" s="25"/>
      <c r="IE21" s="13"/>
      <c r="IF21" s="13"/>
      <c r="IG21" s="13"/>
      <c r="IH21" s="13"/>
      <c r="II21" s="13"/>
    </row>
  </sheetData>
  <sheetProtection password="EEC8" sheet="1" selectLockedCells="1"/>
  <mergeCells count="8">
    <mergeCell ref="A9:BC9"/>
    <mergeCell ref="C20:BC20"/>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9">
      <formula1>IF(E19="Select",-1,IF(E19="At Par",0,0))</formula1>
      <formula2>IF(E19="Select",-1,IF(E19="At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9">
      <formula1>0</formula1>
      <formula2>IF(E19&lt;&gt;"Select",99.9,0)</formula2>
    </dataValidation>
    <dataValidation type="list" allowBlank="1" showInputMessage="1" showErrorMessage="1" sqref="L15 L16 L13 L14 L17">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3:M17">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allowBlank="1" showInputMessage="1" showErrorMessage="1" sqref="C2">
      <formula1>"Normal, SingleWindow, Alternate"</formula1>
    </dataValidation>
    <dataValidation type="list" allowBlank="1" showInputMessage="1" showErrorMessage="1" sqref="E19">
      <formula1>"Select, Excess (+), Less (-)"</formula1>
    </dataValidation>
    <dataValidation type="decimal" allowBlank="1" showInputMessage="1" showErrorMessage="1" promptTitle="Quantity" prompt="Please enter the Quantity for this item. " errorTitle="Invalid Entry" error="Only Numeric Values are allowed. " sqref="F13:F17 D13:D17">
      <formula1>0</formula1>
      <formula2>999999999999999</formula2>
    </dataValidation>
    <dataValidation allowBlank="1" showInputMessage="1" showErrorMessage="1" promptTitle="Units" prompt="Please enter Units in text" sqref="E13:E17"/>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allowBlank="1" showInputMessage="1" showErrorMessage="1" promptTitle="Itemcode/Make" prompt="Please enter text" sqref="C13:C17"/>
    <dataValidation type="decimal" allowBlank="1" showInputMessage="1" showErrorMessage="1" errorTitle="Invalid Entry" error="Only Numeric Values are allowed. " sqref="A13:A17">
      <formula1>0</formula1>
      <formula2>999999999999999</formula2>
    </dataValidation>
    <dataValidation type="list" showInputMessage="1" showErrorMessage="1" sqref="I13:I17">
      <formula1>"Excess(+), Less(-)"</formula1>
    </dataValidation>
    <dataValidation allowBlank="1" showInputMessage="1" showErrorMessage="1" promptTitle="Addition / Deduction" prompt="Please Choose the correct One" sqref="J13:J17"/>
    <dataValidation type="list" allowBlank="1" showInputMessage="1" showErrorMessage="1" sqref="K13:K17">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7" t="s">
        <v>2</v>
      </c>
      <c r="F6" s="77"/>
      <c r="G6" s="77"/>
      <c r="H6" s="77"/>
      <c r="I6" s="77"/>
      <c r="J6" s="77"/>
      <c r="K6" s="77"/>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 IWD</cp:lastModifiedBy>
  <cp:lastPrinted>2015-01-07T05:41:29Z</cp:lastPrinted>
  <dcterms:created xsi:type="dcterms:W3CDTF">2009-01-30T06:42:42Z</dcterms:created>
  <dcterms:modified xsi:type="dcterms:W3CDTF">2022-10-26T08:02:12Z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