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<sst xmlns="http://schemas.openxmlformats.org/spreadsheetml/2006/main" count="304" uniqueCount="115">
  <si>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</si>
  <si>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</si>
  <si>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</si>
  <si>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</si>
  <si>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</si>
  <si>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</si>
  <si>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</si>
  <si>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</si>
  <si>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</si>
  <si>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</si>
  <si>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</si>
  <si>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</si>
  <si>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</si>
  <si>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</si>
  <si>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</si>
  <si>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</si>
  <si>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</si>
  <si>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</si>
  <si>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</si>
  <si>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</si>
  <si>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</si>
  <si>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</si>
  <si>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</si>
  <si>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</si>
  <si>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</si>
  <si>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</si>
  <si>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</si>
  <si>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</si>
  <si>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</si>
  <si>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</si>
  <si>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</si>
  <si>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</si>
  <si>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</si>
  <si>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</si>
  <si>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</si>
  <si>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</si>
  <si>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</si>
  <si>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</si>
  <si>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</si>
  <si>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</si>
  <si>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</si>
  <si>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</si>
  <si>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</si>
  <si>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</si>
  <si>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</si>
  <si>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</si>
  <si>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</si>
  <si>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</si>
  <si>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</si>
  <si>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</si>
  <si>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</si>
  <si>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</si>
  <si>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</si>
  <si>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</si>
  <si>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Numbering of ceiling fan/ exhaust fan/ fluorescent fittings as required.</t>
  </si>
  <si>
    <t>Earthing with G.I earth pipe 4.5 mtr long. 40 mm dia incluuding acessories, and providing masonary enclosure with cover plate having locking arrangement and watering pipe etc. with charcoal  and salt as required.</t>
  </si>
  <si>
    <t>P &amp; F 6 SWG dia GI wire on surface or in recess for loop earthing as  reqd.</t>
  </si>
  <si>
    <t>Laying of one no. PVC insulated, PVC sheathed / XLPE power cable of 1.1kV grade of size not exceeding 35 sq.mm.</t>
  </si>
  <si>
    <t>Upto 35 sq.mm</t>
  </si>
  <si>
    <t>above 35 sq.mm and upto 95 sq.mm</t>
  </si>
  <si>
    <t>Supplying and making indoor end termination with brass compression gland, aluminum lugs for following size of PVC insulated &amp; PVC sheathed/XLPE aluminum cable of 1.1kV grade as reqd.</t>
  </si>
  <si>
    <t>2x16 sq.mm.</t>
  </si>
  <si>
    <t>3½ X 95 sq. mm (45mm)</t>
  </si>
  <si>
    <t xml:space="preserve"> Supplying and making straight through joint with heat shrinkable kit including ferrules and other jointing materials for following size of PVC insulated and PVC sheathed / XLPE aluminium conductor cable of 1.1 kV grade as required.</t>
  </si>
  <si>
    <t>2x16  sq.mm.</t>
  </si>
  <si>
    <t>2x25  sq.mm.</t>
  </si>
  <si>
    <t>Providing, laying and fixing following dia G.I. pipe (medium class) in ground complete with G.I. fittings including trenching (75 cm deep)and re-filling etc as required</t>
  </si>
  <si>
    <t>50 mm dia</t>
  </si>
  <si>
    <r>
      <t>S &amp; F bakelite sheet 6 mm thick complete with required nuts &amp; bolts as reqd.</t>
    </r>
    <r>
      <rPr>
        <b/>
        <sz val="12"/>
        <color indexed="8"/>
        <rFont val="Calibri"/>
        <family val="2"/>
      </rPr>
      <t xml:space="preserve"> </t>
    </r>
  </si>
  <si>
    <t>Supplying &amp; Laying of one no.  XLPE sheathed aluminum conductor steel armoured power cable of size 2 x 16  sq.mm. 1.1kV grade in following manners.</t>
  </si>
  <si>
    <t>direct in ground I/c excavation, sand cushioning, protective covering and refilling the trench etc. as reqd.</t>
  </si>
  <si>
    <t>In pipe</t>
  </si>
  <si>
    <t>In open duct</t>
  </si>
  <si>
    <t>Supplying and drawing of  following sizes of FR PVC insulated copper conductor, 3 core round cable of following size  in the existing surface/ recessed steel/ PVC conduit as required.</t>
  </si>
  <si>
    <t>1.5 Sq.mm</t>
  </si>
  <si>
    <t>Design,manufacturing ,supplying,fixing connecting,testing&amp; commissioning of following front oprated with lockable door 2mm thick steel enclosure dust vermin proof ,Iincluding foundation mounting,out door type street light feeder pillars with IP-65 protection ,earth terminal and painting suitable for use at 415 volt three phase-4 wire.</t>
  </si>
  <si>
    <r>
      <rPr>
        <b/>
        <sz val="12"/>
        <color indexed="8"/>
        <rFont val="Calibri"/>
        <family val="2"/>
      </rPr>
      <t xml:space="preserve">Incoming:250 </t>
    </r>
    <r>
      <rPr>
        <sz val="12"/>
        <color indexed="8"/>
        <rFont val="Calibri"/>
        <family val="2"/>
      </rPr>
      <t>Amp. TPN MCCB 415 Volt -1 No.</t>
    </r>
  </si>
  <si>
    <r>
      <rPr>
        <b/>
        <sz val="12"/>
        <color indexed="8"/>
        <rFont val="Calibri"/>
        <family val="2"/>
      </rPr>
      <t>Outgoing:100</t>
    </r>
    <r>
      <rPr>
        <sz val="12"/>
        <color indexed="8"/>
        <rFont val="Calibri"/>
        <family val="2"/>
      </rPr>
      <t xml:space="preserve"> Amp TPN MCCB ,415 Volt 1 No.63 Amp SP MCB -8 Nos ,32 amp SP MCB 2 Nos,multifunctional digital timer equivalent to Astrorex D21 of legrand make ,power contactor-75 amps ,4pole and terminal block as reqd.</t>
    </r>
  </si>
  <si>
    <t>The feeders shall be completed with all interconnections ,bus bar,phase indication lamp etc complete as per design approval.</t>
  </si>
  <si>
    <t>S &amp; F  brass neutral link 5/8'' square rod 11 way as required I/c hole and drilling &amp; tapping with suitable size.</t>
  </si>
  <si>
    <t>Digging  trench for taking out cable and refilling , watering ,ramming the same after taking out cable as reqd complete.</t>
  </si>
  <si>
    <t>Each</t>
  </si>
  <si>
    <t>Set</t>
  </si>
  <si>
    <t>Mtr.</t>
  </si>
  <si>
    <t>Nos.</t>
  </si>
  <si>
    <t>Sq.cm</t>
  </si>
  <si>
    <t>Mtrs.</t>
  </si>
  <si>
    <t>set.</t>
  </si>
  <si>
    <t>Mtr</t>
  </si>
  <si>
    <t>Item1</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</si>
  <si>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</si>
  <si>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</si>
  <si>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</si>
  <si>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</si>
  <si>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</si>
  <si>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</si>
  <si>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</si>
  <si>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</si>
  <si>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</si>
  <si>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</si>
  <si>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</si>
  <si>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</si>
  <si>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</si>
  <si>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</si>
  <si>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</si>
  <si>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</si>
  <si>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</si>
  <si>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</si>
  <si>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</si>
  <si>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</si>
  <si>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</si>
  <si>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</si>
  <si>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Name of Work: Repairing and replacement of old and damaged electrical feeder pillar &amp; its associated parts in Type-IV (4001 to 4008) area in the campus.</t>
  </si>
  <si>
    <t>Contract No:  105/IWD/ED/837    Dated: 11.03.2022</t>
  </si>
  <si>
    <t>Tender Inviting Authority: Executive Engineer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</si>
</sst>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name val="Calibri"/>
      <family val="2"/>
    </font>
    <font>
      <sz val="12"/>
      <color indexed="8"/>
      <name val="Calibri"/>
      <family val="2"/>
    </font>
    <font>
      <b/>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pplyProtection="1">
      <alignment horizontal="right" vertical="top"/>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5" fillId="0" borderId="11" xfId="0" applyFont="1" applyFill="1" applyBorder="1" applyAlignment="1">
      <alignment horizontal="center" vertical="top" wrapText="1"/>
    </xf>
    <xf numFmtId="0" fontId="77" fillId="0" borderId="0" xfId="0" applyFont="1" applyFill="1" applyAlignment="1">
      <alignment horizontal="justify" vertical="top" wrapText="1"/>
    </xf>
    <xf numFmtId="0" fontId="77" fillId="0" borderId="11" xfId="0" applyFont="1" applyFill="1" applyBorder="1" applyAlignment="1">
      <alignment horizontal="justify" vertical="top"/>
    </xf>
    <xf numFmtId="0" fontId="77" fillId="0" borderId="11" xfId="0" applyFont="1" applyFill="1" applyBorder="1" applyAlignment="1">
      <alignment horizontal="justify" vertical="top" wrapText="1"/>
    </xf>
    <xf numFmtId="0" fontId="45" fillId="0" borderId="11" xfId="0" applyFont="1" applyFill="1" applyBorder="1" applyAlignment="1">
      <alignment horizontal="center" vertical="top"/>
    </xf>
    <xf numFmtId="0" fontId="77" fillId="0" borderId="0" xfId="0" applyFont="1" applyFill="1" applyAlignment="1">
      <alignment/>
    </xf>
    <xf numFmtId="0" fontId="45" fillId="0" borderId="11" xfId="0" applyFont="1" applyFill="1" applyBorder="1" applyAlignment="1">
      <alignment horizontal="justify" vertical="top" wrapText="1"/>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3"/>
  <sheetViews>
    <sheetView showGridLines="0" zoomScale="75" zoomScaleNormal="75" zoomScalePageLayoutView="0" workbookViewId="0" topLeftCell="A35">
      <selection activeCell="E41" sqref="E41"/>
    </sheetView>
  </sheetViews>
  <sheetFormatPr defaultColWidth="9.140625" defaultRowHeight="15"/>
  <cols>
    <col min="1" max="1" width="14.8515625" style="28" customWidth="1"/>
    <col min="2" max="2" width="44.57421875" style="28" customWidth="1"/>
    <col min="3" max="3" width="24.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7" t="s">
        <v>114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112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113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1" t="s">
        <v>50</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31.5">
      <c r="A13" s="83">
        <v>1</v>
      </c>
      <c r="B13" s="84" t="s">
        <v>54</v>
      </c>
      <c r="C13" s="34" t="s">
        <v>89</v>
      </c>
      <c r="D13" s="90">
        <v>2</v>
      </c>
      <c r="E13" s="91" t="s">
        <v>81</v>
      </c>
      <c r="F13" s="61">
        <v>42.09</v>
      </c>
      <c r="G13" s="23"/>
      <c r="H13" s="16"/>
      <c r="I13" s="36" t="s">
        <v>35</v>
      </c>
      <c r="J13" s="17">
        <f>IF(I13="Less(-)",-1,1)</f>
        <v>1</v>
      </c>
      <c r="K13" s="18" t="s">
        <v>45</v>
      </c>
      <c r="L13" s="18" t="s">
        <v>6</v>
      </c>
      <c r="M13" s="42"/>
      <c r="N13" s="23"/>
      <c r="O13" s="23"/>
      <c r="P13" s="43"/>
      <c r="Q13" s="23"/>
      <c r="R13" s="23"/>
      <c r="S13" s="43"/>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2">
        <f>total_amount_ba($B$2,$D$2,D13,F13,J13,K13,M13)</f>
        <v>84.18</v>
      </c>
      <c r="BB13" s="68">
        <f>BA13+SUM(N13:AZ13)</f>
        <v>84.18</v>
      </c>
      <c r="BC13" s="41" t="str">
        <f>SpellNumber(L13,BB13)</f>
        <v>INR  Eighty Four and Paise Eighteen Only</v>
      </c>
      <c r="IE13" s="22">
        <v>1.01</v>
      </c>
      <c r="IF13" s="22" t="s">
        <v>36</v>
      </c>
      <c r="IG13" s="22" t="s">
        <v>33</v>
      </c>
      <c r="IH13" s="22">
        <v>123.223</v>
      </c>
      <c r="II13" s="22" t="s">
        <v>34</v>
      </c>
    </row>
    <row r="14" spans="1:243" s="21" customFormat="1" ht="110.25">
      <c r="A14" s="83">
        <v>2</v>
      </c>
      <c r="B14" s="85" t="s">
        <v>55</v>
      </c>
      <c r="C14" s="34" t="s">
        <v>38</v>
      </c>
      <c r="D14" s="90">
        <v>2</v>
      </c>
      <c r="E14" s="91" t="s">
        <v>82</v>
      </c>
      <c r="F14" s="61">
        <v>4654.1</v>
      </c>
      <c r="G14" s="23"/>
      <c r="H14" s="23"/>
      <c r="I14" s="36" t="s">
        <v>35</v>
      </c>
      <c r="J14" s="17">
        <f>IF(I14="Less(-)",-1,1)</f>
        <v>1</v>
      </c>
      <c r="K14" s="18" t="s">
        <v>45</v>
      </c>
      <c r="L14" s="18" t="s">
        <v>6</v>
      </c>
      <c r="M14" s="44"/>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2">
        <f>total_amount_ba($B$2,$D$2,D14,F14,J14,K14,M14)</f>
        <v>9308.2</v>
      </c>
      <c r="BB14" s="68">
        <f>BA14+SUM(N14:AZ14)</f>
        <v>9308.2</v>
      </c>
      <c r="BC14" s="41" t="str">
        <f>SpellNumber(L14,BB14)</f>
        <v>INR  Nine Thousand Three Hundred &amp; Eight  and Paise Twenty Only</v>
      </c>
      <c r="IE14" s="22">
        <v>1.02</v>
      </c>
      <c r="IF14" s="22" t="s">
        <v>37</v>
      </c>
      <c r="IG14" s="22" t="s">
        <v>38</v>
      </c>
      <c r="IH14" s="22">
        <v>213</v>
      </c>
      <c r="II14" s="22" t="s">
        <v>34</v>
      </c>
    </row>
    <row r="15" spans="1:243" s="21" customFormat="1" ht="31.5">
      <c r="A15" s="83">
        <v>3</v>
      </c>
      <c r="B15" s="86" t="s">
        <v>56</v>
      </c>
      <c r="C15" s="34" t="s">
        <v>39</v>
      </c>
      <c r="D15" s="90">
        <v>20</v>
      </c>
      <c r="E15" s="91" t="s">
        <v>83</v>
      </c>
      <c r="F15" s="61">
        <v>49.98</v>
      </c>
      <c r="G15" s="23"/>
      <c r="H15" s="23"/>
      <c r="I15" s="36" t="s">
        <v>35</v>
      </c>
      <c r="J15" s="17">
        <f aca="true" t="shared" si="0" ref="J15:J23">IF(I15="Less(-)",-1,1)</f>
        <v>1</v>
      </c>
      <c r="K15" s="18" t="s">
        <v>45</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2">
        <f aca="true" t="shared" si="1" ref="BA15:BA23">total_amount_ba($B$2,$D$2,D15,F15,J15,K15,M15)</f>
        <v>999.6</v>
      </c>
      <c r="BB15" s="68">
        <f aca="true" t="shared" si="2" ref="BB15:BB26">BA15+SUM(N15:AZ15)</f>
        <v>999.6</v>
      </c>
      <c r="BC15" s="41" t="str">
        <f>SpellNumber(L15,BB15)</f>
        <v>INR  Nine Hundred &amp; Ninety Nine  and Paise Sixty Only</v>
      </c>
      <c r="IE15" s="22">
        <v>2</v>
      </c>
      <c r="IF15" s="22" t="s">
        <v>32</v>
      </c>
      <c r="IG15" s="22" t="s">
        <v>39</v>
      </c>
      <c r="IH15" s="22">
        <v>10</v>
      </c>
      <c r="II15" s="22" t="s">
        <v>34</v>
      </c>
    </row>
    <row r="16" spans="1:243" s="21" customFormat="1" ht="63">
      <c r="A16" s="83">
        <v>4</v>
      </c>
      <c r="B16" s="86" t="s">
        <v>57</v>
      </c>
      <c r="C16" s="34" t="s">
        <v>41</v>
      </c>
      <c r="D16" s="35"/>
      <c r="E16" s="15"/>
      <c r="F16" s="36"/>
      <c r="G16" s="16"/>
      <c r="H16" s="16"/>
      <c r="I16" s="36"/>
      <c r="J16" s="17"/>
      <c r="K16" s="18"/>
      <c r="L16" s="18"/>
      <c r="M16" s="19"/>
      <c r="N16" s="20"/>
      <c r="O16" s="20"/>
      <c r="P16" s="37"/>
      <c r="Q16" s="20"/>
      <c r="R16" s="20"/>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c r="BB16" s="40"/>
      <c r="BC16" s="41"/>
      <c r="IE16" s="22">
        <v>3</v>
      </c>
      <c r="IF16" s="22" t="s">
        <v>40</v>
      </c>
      <c r="IG16" s="22" t="s">
        <v>41</v>
      </c>
      <c r="IH16" s="22">
        <v>10</v>
      </c>
      <c r="II16" s="22" t="s">
        <v>34</v>
      </c>
    </row>
    <row r="17" spans="1:243" s="21" customFormat="1" ht="28.5">
      <c r="A17" s="87">
        <v>4.1</v>
      </c>
      <c r="B17" s="86" t="s">
        <v>58</v>
      </c>
      <c r="C17" s="34" t="s">
        <v>42</v>
      </c>
      <c r="D17" s="90">
        <v>20</v>
      </c>
      <c r="E17" s="91" t="s">
        <v>83</v>
      </c>
      <c r="F17" s="61">
        <v>283.21</v>
      </c>
      <c r="G17" s="23"/>
      <c r="H17" s="23"/>
      <c r="I17" s="36" t="s">
        <v>35</v>
      </c>
      <c r="J17" s="17">
        <f t="shared" si="0"/>
        <v>1</v>
      </c>
      <c r="K17" s="18" t="s">
        <v>45</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2">
        <f t="shared" si="1"/>
        <v>5664.2</v>
      </c>
      <c r="BB17" s="68">
        <f t="shared" si="2"/>
        <v>5664.2</v>
      </c>
      <c r="BC17" s="41" t="str">
        <f aca="true" t="shared" si="3" ref="BC17:BC26">SpellNumber(L17,BB17)</f>
        <v>INR  Five Thousand Six Hundred &amp; Sixty Four  and Paise Twenty Only</v>
      </c>
      <c r="IE17" s="22">
        <v>1.01</v>
      </c>
      <c r="IF17" s="22" t="s">
        <v>36</v>
      </c>
      <c r="IG17" s="22" t="s">
        <v>33</v>
      </c>
      <c r="IH17" s="22">
        <v>123.223</v>
      </c>
      <c r="II17" s="22" t="s">
        <v>34</v>
      </c>
    </row>
    <row r="18" spans="1:243" s="21" customFormat="1" ht="28.5">
      <c r="A18" s="87">
        <v>4.2</v>
      </c>
      <c r="B18" s="86" t="s">
        <v>59</v>
      </c>
      <c r="C18" s="34" t="s">
        <v>90</v>
      </c>
      <c r="D18" s="90">
        <v>5</v>
      </c>
      <c r="E18" s="91" t="s">
        <v>83</v>
      </c>
      <c r="F18" s="61">
        <v>296.36</v>
      </c>
      <c r="G18" s="23"/>
      <c r="H18" s="23"/>
      <c r="I18" s="36" t="s">
        <v>35</v>
      </c>
      <c r="J18" s="17">
        <f t="shared" si="0"/>
        <v>1</v>
      </c>
      <c r="K18" s="18" t="s">
        <v>45</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45"/>
      <c r="AV18" s="38"/>
      <c r="AW18" s="38"/>
      <c r="AX18" s="38"/>
      <c r="AY18" s="38"/>
      <c r="AZ18" s="38"/>
      <c r="BA18" s="62">
        <f t="shared" si="1"/>
        <v>1481.8</v>
      </c>
      <c r="BB18" s="68">
        <f t="shared" si="2"/>
        <v>1481.8</v>
      </c>
      <c r="BC18" s="41" t="str">
        <f t="shared" si="3"/>
        <v>INR  One Thousand Four Hundred &amp; Eighty One  and Paise Eighty Only</v>
      </c>
      <c r="IE18" s="22">
        <v>1.02</v>
      </c>
      <c r="IF18" s="22" t="s">
        <v>37</v>
      </c>
      <c r="IG18" s="22" t="s">
        <v>38</v>
      </c>
      <c r="IH18" s="22">
        <v>213</v>
      </c>
      <c r="II18" s="22" t="s">
        <v>34</v>
      </c>
    </row>
    <row r="19" spans="1:243" s="21" customFormat="1" ht="94.5">
      <c r="A19" s="83">
        <v>5</v>
      </c>
      <c r="B19" s="86" t="s">
        <v>60</v>
      </c>
      <c r="C19" s="34" t="s">
        <v>91</v>
      </c>
      <c r="D19" s="35"/>
      <c r="E19" s="15"/>
      <c r="F19" s="36"/>
      <c r="G19" s="16"/>
      <c r="H19" s="16"/>
      <c r="I19" s="36"/>
      <c r="J19" s="17"/>
      <c r="K19" s="18"/>
      <c r="L19" s="18"/>
      <c r="M19" s="19"/>
      <c r="N19" s="20"/>
      <c r="O19" s="20"/>
      <c r="P19" s="37"/>
      <c r="Q19" s="20"/>
      <c r="R19" s="20"/>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2">
        <v>2</v>
      </c>
      <c r="IF19" s="22" t="s">
        <v>32</v>
      </c>
      <c r="IG19" s="22" t="s">
        <v>39</v>
      </c>
      <c r="IH19" s="22">
        <v>10</v>
      </c>
      <c r="II19" s="22" t="s">
        <v>34</v>
      </c>
    </row>
    <row r="20" spans="1:243" s="21" customFormat="1" ht="28.5">
      <c r="A20" s="83">
        <v>5.1</v>
      </c>
      <c r="B20" s="86" t="s">
        <v>61</v>
      </c>
      <c r="C20" s="34" t="s">
        <v>92</v>
      </c>
      <c r="D20" s="90">
        <v>8</v>
      </c>
      <c r="E20" s="91" t="s">
        <v>84</v>
      </c>
      <c r="F20" s="61">
        <v>185.88</v>
      </c>
      <c r="G20" s="23"/>
      <c r="H20" s="23"/>
      <c r="I20" s="36" t="s">
        <v>35</v>
      </c>
      <c r="J20" s="17">
        <f t="shared" si="0"/>
        <v>1</v>
      </c>
      <c r="K20" s="18" t="s">
        <v>45</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2">
        <f t="shared" si="1"/>
        <v>1487.04</v>
      </c>
      <c r="BB20" s="68">
        <f t="shared" si="2"/>
        <v>1487.04</v>
      </c>
      <c r="BC20" s="41" t="str">
        <f t="shared" si="3"/>
        <v>INR  One Thousand Four Hundred &amp; Eighty Seven  and Paise Four Only</v>
      </c>
      <c r="IE20" s="22">
        <v>3</v>
      </c>
      <c r="IF20" s="22" t="s">
        <v>40</v>
      </c>
      <c r="IG20" s="22" t="s">
        <v>41</v>
      </c>
      <c r="IH20" s="22">
        <v>10</v>
      </c>
      <c r="II20" s="22" t="s">
        <v>34</v>
      </c>
    </row>
    <row r="21" spans="1:243" s="21" customFormat="1" ht="28.5">
      <c r="A21" s="83">
        <v>5.2</v>
      </c>
      <c r="B21" s="88" t="s">
        <v>62</v>
      </c>
      <c r="C21" s="34" t="s">
        <v>93</v>
      </c>
      <c r="D21" s="90">
        <v>2</v>
      </c>
      <c r="E21" s="91" t="s">
        <v>84</v>
      </c>
      <c r="F21" s="61">
        <v>414.73</v>
      </c>
      <c r="G21" s="23"/>
      <c r="H21" s="23"/>
      <c r="I21" s="36" t="s">
        <v>35</v>
      </c>
      <c r="J21" s="17">
        <f t="shared" si="0"/>
        <v>1</v>
      </c>
      <c r="K21" s="18" t="s">
        <v>45</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2">
        <f t="shared" si="1"/>
        <v>829.46</v>
      </c>
      <c r="BB21" s="68">
        <f t="shared" si="2"/>
        <v>829.46</v>
      </c>
      <c r="BC21" s="41" t="str">
        <f t="shared" si="3"/>
        <v>INR  Eight Hundred &amp; Twenty Nine  and Paise Forty Six Only</v>
      </c>
      <c r="IE21" s="22">
        <v>1.01</v>
      </c>
      <c r="IF21" s="22" t="s">
        <v>36</v>
      </c>
      <c r="IG21" s="22" t="s">
        <v>33</v>
      </c>
      <c r="IH21" s="22">
        <v>123.223</v>
      </c>
      <c r="II21" s="22" t="s">
        <v>34</v>
      </c>
    </row>
    <row r="22" spans="1:243" s="21" customFormat="1" ht="110.25">
      <c r="A22" s="83">
        <v>6</v>
      </c>
      <c r="B22" s="86" t="s">
        <v>63</v>
      </c>
      <c r="C22" s="34" t="s">
        <v>94</v>
      </c>
      <c r="D22" s="35"/>
      <c r="E22" s="15"/>
      <c r="F22" s="36"/>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1.02</v>
      </c>
      <c r="IF22" s="22" t="s">
        <v>37</v>
      </c>
      <c r="IG22" s="22" t="s">
        <v>38</v>
      </c>
      <c r="IH22" s="22">
        <v>213</v>
      </c>
      <c r="II22" s="22" t="s">
        <v>34</v>
      </c>
    </row>
    <row r="23" spans="1:243" s="21" customFormat="1" ht="28.5">
      <c r="A23" s="83">
        <v>6.1</v>
      </c>
      <c r="B23" s="86" t="s">
        <v>64</v>
      </c>
      <c r="C23" s="34" t="s">
        <v>95</v>
      </c>
      <c r="D23" s="90">
        <v>4</v>
      </c>
      <c r="E23" s="91" t="s">
        <v>84</v>
      </c>
      <c r="F23" s="61">
        <v>1543.18</v>
      </c>
      <c r="G23" s="23"/>
      <c r="H23" s="23"/>
      <c r="I23" s="36" t="s">
        <v>35</v>
      </c>
      <c r="J23" s="17">
        <f t="shared" si="0"/>
        <v>1</v>
      </c>
      <c r="K23" s="18" t="s">
        <v>45</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2">
        <f t="shared" si="1"/>
        <v>6172.72</v>
      </c>
      <c r="BB23" s="68">
        <f t="shared" si="2"/>
        <v>6172.72</v>
      </c>
      <c r="BC23" s="41" t="str">
        <f t="shared" si="3"/>
        <v>INR  Six Thousand One Hundred &amp; Seventy Two  and Paise Seventy Two Only</v>
      </c>
      <c r="IE23" s="22">
        <v>2</v>
      </c>
      <c r="IF23" s="22" t="s">
        <v>32</v>
      </c>
      <c r="IG23" s="22" t="s">
        <v>39</v>
      </c>
      <c r="IH23" s="22">
        <v>10</v>
      </c>
      <c r="II23" s="22" t="s">
        <v>34</v>
      </c>
    </row>
    <row r="24" spans="1:243" s="21" customFormat="1" ht="28.5">
      <c r="A24" s="83">
        <v>6.2</v>
      </c>
      <c r="B24" s="86" t="s">
        <v>65</v>
      </c>
      <c r="C24" s="34" t="s">
        <v>96</v>
      </c>
      <c r="D24" s="90">
        <v>2</v>
      </c>
      <c r="E24" s="91" t="s">
        <v>84</v>
      </c>
      <c r="F24" s="61">
        <v>1543.18</v>
      </c>
      <c r="G24" s="23"/>
      <c r="H24" s="23"/>
      <c r="I24" s="36" t="s">
        <v>35</v>
      </c>
      <c r="J24" s="17">
        <f>IF(I24="Less(-)",-1,1)</f>
        <v>1</v>
      </c>
      <c r="K24" s="18" t="s">
        <v>45</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2">
        <f>total_amount_ba($B$2,$D$2,D24,F24,J24,K24,M24)</f>
        <v>3086.36</v>
      </c>
      <c r="BB24" s="68">
        <f t="shared" si="2"/>
        <v>3086.36</v>
      </c>
      <c r="BC24" s="41" t="str">
        <f t="shared" si="3"/>
        <v>INR  Three Thousand  &amp;Eighty Six  and Paise Thirty Six Only</v>
      </c>
      <c r="IE24" s="22">
        <v>1.01</v>
      </c>
      <c r="IF24" s="22" t="s">
        <v>36</v>
      </c>
      <c r="IG24" s="22" t="s">
        <v>33</v>
      </c>
      <c r="IH24" s="22">
        <v>123.223</v>
      </c>
      <c r="II24" s="22" t="s">
        <v>34</v>
      </c>
    </row>
    <row r="25" spans="1:243" s="21" customFormat="1" ht="63">
      <c r="A25" s="83">
        <v>7</v>
      </c>
      <c r="B25" s="86" t="s">
        <v>66</v>
      </c>
      <c r="C25" s="34" t="s">
        <v>97</v>
      </c>
      <c r="D25" s="35"/>
      <c r="E25" s="15"/>
      <c r="F25" s="36"/>
      <c r="G25" s="16"/>
      <c r="H25" s="16"/>
      <c r="I25" s="36"/>
      <c r="J25" s="17"/>
      <c r="K25" s="18"/>
      <c r="L25" s="18"/>
      <c r="M25" s="19"/>
      <c r="N25" s="20"/>
      <c r="O25" s="20"/>
      <c r="P25" s="37"/>
      <c r="Q25" s="20"/>
      <c r="R25" s="20"/>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c r="BB25" s="40"/>
      <c r="BC25" s="41"/>
      <c r="IE25" s="22">
        <v>1.02</v>
      </c>
      <c r="IF25" s="22" t="s">
        <v>37</v>
      </c>
      <c r="IG25" s="22" t="s">
        <v>38</v>
      </c>
      <c r="IH25" s="22">
        <v>213</v>
      </c>
      <c r="II25" s="22" t="s">
        <v>34</v>
      </c>
    </row>
    <row r="26" spans="1:243" s="21" customFormat="1" ht="28.5">
      <c r="A26" s="87">
        <v>7.1</v>
      </c>
      <c r="B26" s="88" t="s">
        <v>67</v>
      </c>
      <c r="C26" s="34" t="s">
        <v>98</v>
      </c>
      <c r="D26" s="90">
        <v>10</v>
      </c>
      <c r="E26" s="91" t="s">
        <v>83</v>
      </c>
      <c r="F26" s="61">
        <v>469.97</v>
      </c>
      <c r="G26" s="23"/>
      <c r="H26" s="23"/>
      <c r="I26" s="36" t="s">
        <v>35</v>
      </c>
      <c r="J26" s="17">
        <f>IF(I26="Less(-)",-1,1)</f>
        <v>1</v>
      </c>
      <c r="K26" s="18" t="s">
        <v>45</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2">
        <f>total_amount_ba($B$2,$D$2,D26,F26,J26,K26,M26)</f>
        <v>4699.7</v>
      </c>
      <c r="BB26" s="68">
        <f t="shared" si="2"/>
        <v>4699.7</v>
      </c>
      <c r="BC26" s="41" t="str">
        <f t="shared" si="3"/>
        <v>INR  Four Thousand Six Hundred &amp; Ninety Nine  and Paise Seventy Only</v>
      </c>
      <c r="IE26" s="22">
        <v>2</v>
      </c>
      <c r="IF26" s="22" t="s">
        <v>32</v>
      </c>
      <c r="IG26" s="22" t="s">
        <v>39</v>
      </c>
      <c r="IH26" s="22">
        <v>10</v>
      </c>
      <c r="II26" s="22" t="s">
        <v>34</v>
      </c>
    </row>
    <row r="27" spans="1:243" s="21" customFormat="1" ht="31.5">
      <c r="A27" s="83">
        <v>8</v>
      </c>
      <c r="B27" s="86" t="s">
        <v>68</v>
      </c>
      <c r="C27" s="34" t="s">
        <v>99</v>
      </c>
      <c r="D27" s="90">
        <v>314</v>
      </c>
      <c r="E27" s="91" t="s">
        <v>85</v>
      </c>
      <c r="F27" s="61">
        <v>1.82</v>
      </c>
      <c r="G27" s="23"/>
      <c r="H27" s="23"/>
      <c r="I27" s="36" t="s">
        <v>35</v>
      </c>
      <c r="J27" s="17">
        <f>IF(I27="Less(-)",-1,1)</f>
        <v>1</v>
      </c>
      <c r="K27" s="18" t="s">
        <v>45</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2">
        <f>total_amount_ba($B$2,$D$2,D27,F27,J27,K27,M27)</f>
        <v>571.48</v>
      </c>
      <c r="BB27" s="68">
        <f>BA27+SUM(N27:AZ27)</f>
        <v>571.48</v>
      </c>
      <c r="BC27" s="41" t="str">
        <f>SpellNumber(L27,BB27)</f>
        <v>INR  Five Hundred &amp; Seventy One  and Paise Forty Eight Only</v>
      </c>
      <c r="IE27" s="22">
        <v>2</v>
      </c>
      <c r="IF27" s="22" t="s">
        <v>32</v>
      </c>
      <c r="IG27" s="22" t="s">
        <v>39</v>
      </c>
      <c r="IH27" s="22">
        <v>10</v>
      </c>
      <c r="II27" s="22" t="s">
        <v>34</v>
      </c>
    </row>
    <row r="28" spans="1:243" s="21" customFormat="1" ht="63">
      <c r="A28" s="87">
        <v>9</v>
      </c>
      <c r="B28" s="86" t="s">
        <v>69</v>
      </c>
      <c r="C28" s="34" t="s">
        <v>100</v>
      </c>
      <c r="D28" s="35"/>
      <c r="E28" s="15"/>
      <c r="F28" s="36"/>
      <c r="G28" s="16"/>
      <c r="H28" s="16"/>
      <c r="I28" s="36"/>
      <c r="J28" s="17"/>
      <c r="K28" s="18"/>
      <c r="L28" s="18"/>
      <c r="M28" s="19"/>
      <c r="N28" s="20"/>
      <c r="O28" s="20"/>
      <c r="P28" s="37"/>
      <c r="Q28" s="20"/>
      <c r="R28" s="20"/>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22">
        <v>3</v>
      </c>
      <c r="IF28" s="22" t="s">
        <v>40</v>
      </c>
      <c r="IG28" s="22" t="s">
        <v>41</v>
      </c>
      <c r="IH28" s="22">
        <v>10</v>
      </c>
      <c r="II28" s="22" t="s">
        <v>34</v>
      </c>
    </row>
    <row r="29" spans="1:243" s="21" customFormat="1" ht="47.25">
      <c r="A29" s="87">
        <v>9.1</v>
      </c>
      <c r="B29" s="86" t="s">
        <v>70</v>
      </c>
      <c r="C29" s="34" t="s">
        <v>101</v>
      </c>
      <c r="D29" s="90">
        <v>40</v>
      </c>
      <c r="E29" s="91" t="s">
        <v>83</v>
      </c>
      <c r="F29" s="61">
        <v>417.38</v>
      </c>
      <c r="G29" s="23"/>
      <c r="H29" s="23"/>
      <c r="I29" s="36" t="s">
        <v>35</v>
      </c>
      <c r="J29" s="17">
        <f>IF(I29="Less(-)",-1,1)</f>
        <v>1</v>
      </c>
      <c r="K29" s="18" t="s">
        <v>45</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2">
        <f>total_amount_ba($B$2,$D$2,D29,F29,J29,K29,M29)</f>
        <v>16695.2</v>
      </c>
      <c r="BB29" s="68">
        <f>BA29+SUM(N29:AZ29)</f>
        <v>16695.2</v>
      </c>
      <c r="BC29" s="41" t="str">
        <f>SpellNumber(L29,BB29)</f>
        <v>INR  Sixteen Thousand Six Hundred &amp; Ninety Five  and Paise Twenty Only</v>
      </c>
      <c r="IE29" s="22">
        <v>1.01</v>
      </c>
      <c r="IF29" s="22" t="s">
        <v>36</v>
      </c>
      <c r="IG29" s="22" t="s">
        <v>33</v>
      </c>
      <c r="IH29" s="22">
        <v>123.223</v>
      </c>
      <c r="II29" s="22" t="s">
        <v>34</v>
      </c>
    </row>
    <row r="30" spans="1:243" s="21" customFormat="1" ht="28.5">
      <c r="A30" s="87">
        <v>9.2</v>
      </c>
      <c r="B30" s="86" t="s">
        <v>71</v>
      </c>
      <c r="C30" s="34" t="s">
        <v>102</v>
      </c>
      <c r="D30" s="90">
        <v>10</v>
      </c>
      <c r="E30" s="91" t="s">
        <v>83</v>
      </c>
      <c r="F30" s="61">
        <v>138.57</v>
      </c>
      <c r="G30" s="23"/>
      <c r="H30" s="23"/>
      <c r="I30" s="36" t="s">
        <v>35</v>
      </c>
      <c r="J30" s="17">
        <f>IF(I30="Less(-)",-1,1)</f>
        <v>1</v>
      </c>
      <c r="K30" s="18" t="s">
        <v>45</v>
      </c>
      <c r="L30" s="18" t="s">
        <v>6</v>
      </c>
      <c r="M30" s="44"/>
      <c r="N30" s="23"/>
      <c r="O30" s="23"/>
      <c r="P30" s="43"/>
      <c r="Q30" s="23"/>
      <c r="R30" s="23"/>
      <c r="S30" s="43"/>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45"/>
      <c r="AV30" s="38"/>
      <c r="AW30" s="38"/>
      <c r="AX30" s="38"/>
      <c r="AY30" s="38"/>
      <c r="AZ30" s="38"/>
      <c r="BA30" s="62">
        <f>total_amount_ba($B$2,$D$2,D30,F30,J30,K30,M30)</f>
        <v>1385.7</v>
      </c>
      <c r="BB30" s="68">
        <f>BA30+SUM(N30:AZ30)</f>
        <v>1385.7</v>
      </c>
      <c r="BC30" s="41" t="str">
        <f>SpellNumber(L30,BB30)</f>
        <v>INR  One Thousand Three Hundred &amp; Eighty Five  and Paise Seventy Only</v>
      </c>
      <c r="IE30" s="22">
        <v>1.02</v>
      </c>
      <c r="IF30" s="22" t="s">
        <v>37</v>
      </c>
      <c r="IG30" s="22" t="s">
        <v>38</v>
      </c>
      <c r="IH30" s="22">
        <v>213</v>
      </c>
      <c r="II30" s="22" t="s">
        <v>34</v>
      </c>
    </row>
    <row r="31" spans="1:243" s="21" customFormat="1" ht="28.5">
      <c r="A31" s="87">
        <v>9.3</v>
      </c>
      <c r="B31" s="86" t="s">
        <v>72</v>
      </c>
      <c r="C31" s="34" t="s">
        <v>103</v>
      </c>
      <c r="D31" s="90">
        <v>5</v>
      </c>
      <c r="E31" s="91" t="s">
        <v>83</v>
      </c>
      <c r="F31" s="61">
        <v>130.65</v>
      </c>
      <c r="G31" s="23"/>
      <c r="H31" s="23"/>
      <c r="I31" s="36" t="s">
        <v>35</v>
      </c>
      <c r="J31" s="17">
        <f>IF(I31="Less(-)",-1,1)</f>
        <v>1</v>
      </c>
      <c r="K31" s="18" t="s">
        <v>45</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2">
        <f>total_amount_ba($B$2,$D$2,D31,F31,J31,K31,M31)</f>
        <v>653.25</v>
      </c>
      <c r="BB31" s="68">
        <f>BA31+SUM(N31:AZ31)</f>
        <v>653.25</v>
      </c>
      <c r="BC31" s="41" t="str">
        <f>SpellNumber(L31,BB31)</f>
        <v>INR  Six Hundred &amp; Fifty Three  and Paise Twenty Five Only</v>
      </c>
      <c r="IE31" s="22">
        <v>2</v>
      </c>
      <c r="IF31" s="22" t="s">
        <v>32</v>
      </c>
      <c r="IG31" s="22" t="s">
        <v>39</v>
      </c>
      <c r="IH31" s="22">
        <v>10</v>
      </c>
      <c r="II31" s="22" t="s">
        <v>34</v>
      </c>
    </row>
    <row r="32" spans="1:243" s="21" customFormat="1" ht="78.75">
      <c r="A32" s="83">
        <v>10</v>
      </c>
      <c r="B32" s="89" t="s">
        <v>73</v>
      </c>
      <c r="C32" s="34" t="s">
        <v>104</v>
      </c>
      <c r="D32" s="35"/>
      <c r="E32" s="15"/>
      <c r="F32" s="36"/>
      <c r="G32" s="16"/>
      <c r="H32" s="16"/>
      <c r="I32" s="36"/>
      <c r="J32" s="17"/>
      <c r="K32" s="18"/>
      <c r="L32" s="18"/>
      <c r="M32" s="19"/>
      <c r="N32" s="20"/>
      <c r="O32" s="20"/>
      <c r="P32" s="37"/>
      <c r="Q32" s="20"/>
      <c r="R32" s="20"/>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c r="BB32" s="40"/>
      <c r="BC32" s="41"/>
      <c r="IE32" s="22">
        <v>3</v>
      </c>
      <c r="IF32" s="22" t="s">
        <v>40</v>
      </c>
      <c r="IG32" s="22" t="s">
        <v>41</v>
      </c>
      <c r="IH32" s="22">
        <v>10</v>
      </c>
      <c r="II32" s="22" t="s">
        <v>34</v>
      </c>
    </row>
    <row r="33" spans="1:243" s="21" customFormat="1" ht="28.5">
      <c r="A33" s="83">
        <v>10.1</v>
      </c>
      <c r="B33" s="89" t="s">
        <v>74</v>
      </c>
      <c r="C33" s="34" t="s">
        <v>105</v>
      </c>
      <c r="D33" s="90">
        <v>15</v>
      </c>
      <c r="E33" s="91" t="s">
        <v>86</v>
      </c>
      <c r="F33" s="61">
        <v>85.93</v>
      </c>
      <c r="G33" s="23"/>
      <c r="H33" s="23"/>
      <c r="I33" s="36" t="s">
        <v>35</v>
      </c>
      <c r="J33" s="17">
        <f>IF(I33="Less(-)",-1,1)</f>
        <v>1</v>
      </c>
      <c r="K33" s="18" t="s">
        <v>45</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2">
        <f>total_amount_ba($B$2,$D$2,D33,F33,J33,K33,M33)</f>
        <v>1288.95</v>
      </c>
      <c r="BB33" s="68">
        <f>BA33+SUM(N33:AZ33)</f>
        <v>1288.95</v>
      </c>
      <c r="BC33" s="41" t="str">
        <f>SpellNumber(L33,BB33)</f>
        <v>INR  One Thousand Two Hundred &amp; Eighty Eight  and Paise Ninety Five Only</v>
      </c>
      <c r="IE33" s="22">
        <v>1.01</v>
      </c>
      <c r="IF33" s="22" t="s">
        <v>36</v>
      </c>
      <c r="IG33" s="22" t="s">
        <v>33</v>
      </c>
      <c r="IH33" s="22">
        <v>123.223</v>
      </c>
      <c r="II33" s="22" t="s">
        <v>34</v>
      </c>
    </row>
    <row r="34" spans="1:243" s="21" customFormat="1" ht="141.75">
      <c r="A34" s="87">
        <v>11</v>
      </c>
      <c r="B34" s="86" t="s">
        <v>75</v>
      </c>
      <c r="C34" s="34" t="s">
        <v>106</v>
      </c>
      <c r="D34" s="35"/>
      <c r="E34" s="15"/>
      <c r="F34" s="36"/>
      <c r="G34" s="16"/>
      <c r="H34" s="16"/>
      <c r="I34" s="36"/>
      <c r="J34" s="17"/>
      <c r="K34" s="18"/>
      <c r="L34" s="18"/>
      <c r="M34" s="19"/>
      <c r="N34" s="20"/>
      <c r="O34" s="20"/>
      <c r="P34" s="37"/>
      <c r="Q34" s="20"/>
      <c r="R34" s="20"/>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22">
        <v>1.02</v>
      </c>
      <c r="IF34" s="22" t="s">
        <v>37</v>
      </c>
      <c r="IG34" s="22" t="s">
        <v>38</v>
      </c>
      <c r="IH34" s="22">
        <v>213</v>
      </c>
      <c r="II34" s="22" t="s">
        <v>34</v>
      </c>
    </row>
    <row r="35" spans="1:243" s="21" customFormat="1" ht="31.5">
      <c r="A35" s="87">
        <v>11.1</v>
      </c>
      <c r="B35" s="86" t="s">
        <v>76</v>
      </c>
      <c r="C35" s="34" t="s">
        <v>107</v>
      </c>
      <c r="D35" s="35"/>
      <c r="E35" s="15"/>
      <c r="F35" s="36"/>
      <c r="G35" s="16"/>
      <c r="H35" s="16"/>
      <c r="I35" s="36"/>
      <c r="J35" s="17"/>
      <c r="K35" s="18"/>
      <c r="L35" s="18"/>
      <c r="M35" s="19"/>
      <c r="N35" s="20"/>
      <c r="O35" s="20"/>
      <c r="P35" s="37"/>
      <c r="Q35" s="20"/>
      <c r="R35" s="20"/>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22">
        <v>2</v>
      </c>
      <c r="IF35" s="22" t="s">
        <v>32</v>
      </c>
      <c r="IG35" s="22" t="s">
        <v>39</v>
      </c>
      <c r="IH35" s="22">
        <v>10</v>
      </c>
      <c r="II35" s="22" t="s">
        <v>34</v>
      </c>
    </row>
    <row r="36" spans="1:243" s="21" customFormat="1" ht="94.5">
      <c r="A36" s="87">
        <v>11.2</v>
      </c>
      <c r="B36" s="86" t="s">
        <v>77</v>
      </c>
      <c r="C36" s="34" t="s">
        <v>108</v>
      </c>
      <c r="D36" s="35"/>
      <c r="E36" s="15"/>
      <c r="F36" s="36"/>
      <c r="G36" s="16"/>
      <c r="H36" s="16"/>
      <c r="I36" s="36"/>
      <c r="J36" s="17"/>
      <c r="K36" s="18"/>
      <c r="L36" s="18"/>
      <c r="M36" s="19"/>
      <c r="N36" s="20"/>
      <c r="O36" s="20"/>
      <c r="P36" s="37"/>
      <c r="Q36" s="20"/>
      <c r="R36" s="20"/>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c r="BB36" s="40"/>
      <c r="BC36" s="41"/>
      <c r="IE36" s="22">
        <v>1.01</v>
      </c>
      <c r="IF36" s="22" t="s">
        <v>36</v>
      </c>
      <c r="IG36" s="22" t="s">
        <v>33</v>
      </c>
      <c r="IH36" s="22">
        <v>123.223</v>
      </c>
      <c r="II36" s="22" t="s">
        <v>34</v>
      </c>
    </row>
    <row r="37" spans="1:243" s="21" customFormat="1" ht="47.25">
      <c r="A37" s="87">
        <v>11.3</v>
      </c>
      <c r="B37" s="86" t="s">
        <v>78</v>
      </c>
      <c r="C37" s="34" t="s">
        <v>109</v>
      </c>
      <c r="D37" s="90">
        <v>1</v>
      </c>
      <c r="E37" s="91" t="s">
        <v>87</v>
      </c>
      <c r="F37" s="61">
        <v>144770.71</v>
      </c>
      <c r="G37" s="23"/>
      <c r="H37" s="23"/>
      <c r="I37" s="36" t="s">
        <v>35</v>
      </c>
      <c r="J37" s="17">
        <f>IF(I37="Less(-)",-1,1)</f>
        <v>1</v>
      </c>
      <c r="K37" s="18" t="s">
        <v>45</v>
      </c>
      <c r="L37" s="18" t="s">
        <v>6</v>
      </c>
      <c r="M37" s="44"/>
      <c r="N37" s="23"/>
      <c r="O37" s="23"/>
      <c r="P37" s="43"/>
      <c r="Q37" s="23"/>
      <c r="R37" s="23"/>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2">
        <f>total_amount_ba($B$2,$D$2,D37,F37,J37,K37,M37)</f>
        <v>144770.71</v>
      </c>
      <c r="BB37" s="68">
        <f>BA37+SUM(N37:AZ37)</f>
        <v>144770.71</v>
      </c>
      <c r="BC37" s="41" t="str">
        <f>SpellNumber(L37,BB37)</f>
        <v>INR  One Lakh Forty Four Thousand Seven Hundred &amp; Seventy  and Paise Seventy One Only</v>
      </c>
      <c r="IE37" s="22">
        <v>1.02</v>
      </c>
      <c r="IF37" s="22" t="s">
        <v>37</v>
      </c>
      <c r="IG37" s="22" t="s">
        <v>38</v>
      </c>
      <c r="IH37" s="22">
        <v>213</v>
      </c>
      <c r="II37" s="22" t="s">
        <v>34</v>
      </c>
    </row>
    <row r="38" spans="1:243" s="21" customFormat="1" ht="47.25">
      <c r="A38" s="87">
        <v>12</v>
      </c>
      <c r="B38" s="86" t="s">
        <v>79</v>
      </c>
      <c r="C38" s="34" t="s">
        <v>110</v>
      </c>
      <c r="D38" s="90">
        <v>2</v>
      </c>
      <c r="E38" s="91" t="s">
        <v>84</v>
      </c>
      <c r="F38" s="61">
        <v>451.56</v>
      </c>
      <c r="G38" s="23"/>
      <c r="H38" s="23"/>
      <c r="I38" s="36" t="s">
        <v>35</v>
      </c>
      <c r="J38" s="17">
        <f>IF(I38="Less(-)",-1,1)</f>
        <v>1</v>
      </c>
      <c r="K38" s="18" t="s">
        <v>45</v>
      </c>
      <c r="L38" s="18" t="s">
        <v>6</v>
      </c>
      <c r="M38" s="44"/>
      <c r="N38" s="23"/>
      <c r="O38" s="23"/>
      <c r="P38" s="43"/>
      <c r="Q38" s="23"/>
      <c r="R38" s="23"/>
      <c r="S38" s="43"/>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2">
        <f>total_amount_ba($B$2,$D$2,D38,F38,J38,K38,M38)</f>
        <v>903.12</v>
      </c>
      <c r="BB38" s="68">
        <f>BA38+SUM(N38:AZ38)</f>
        <v>903.12</v>
      </c>
      <c r="BC38" s="41" t="str">
        <f>SpellNumber(L38,BB38)</f>
        <v>INR  Nine Hundred &amp; Three  and Paise Twelve Only</v>
      </c>
      <c r="IE38" s="22">
        <v>2</v>
      </c>
      <c r="IF38" s="22" t="s">
        <v>32</v>
      </c>
      <c r="IG38" s="22" t="s">
        <v>39</v>
      </c>
      <c r="IH38" s="22">
        <v>10</v>
      </c>
      <c r="II38" s="22" t="s">
        <v>34</v>
      </c>
    </row>
    <row r="39" spans="1:243" s="21" customFormat="1" ht="47.25">
      <c r="A39" s="83">
        <v>13</v>
      </c>
      <c r="B39" s="86" t="s">
        <v>80</v>
      </c>
      <c r="C39" s="34" t="s">
        <v>111</v>
      </c>
      <c r="D39" s="90">
        <v>30</v>
      </c>
      <c r="E39" s="91" t="s">
        <v>88</v>
      </c>
      <c r="F39" s="61">
        <v>138.55</v>
      </c>
      <c r="G39" s="23"/>
      <c r="H39" s="46"/>
      <c r="I39" s="36" t="s">
        <v>35</v>
      </c>
      <c r="J39" s="17">
        <f>IF(I39="Less(-)",-1,1)</f>
        <v>1</v>
      </c>
      <c r="K39" s="18" t="s">
        <v>45</v>
      </c>
      <c r="L39" s="18" t="s">
        <v>6</v>
      </c>
      <c r="M39" s="44"/>
      <c r="N39" s="23"/>
      <c r="O39" s="23"/>
      <c r="P39" s="43"/>
      <c r="Q39" s="23"/>
      <c r="R39" s="23"/>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2">
        <f>total_amount_ba($B$2,$D$2,D39,F39,J39,K39,M39)</f>
        <v>4156.5</v>
      </c>
      <c r="BB39" s="68">
        <f>BA39+SUM(N39:AZ39)</f>
        <v>4156.5</v>
      </c>
      <c r="BC39" s="41" t="str">
        <f>SpellNumber(L39,BB39)</f>
        <v>INR  Four Thousand One Hundred &amp; Fifty Six  and Paise Fifty Only</v>
      </c>
      <c r="IE39" s="22">
        <v>3</v>
      </c>
      <c r="IF39" s="22" t="s">
        <v>40</v>
      </c>
      <c r="IG39" s="22" t="s">
        <v>41</v>
      </c>
      <c r="IH39" s="22">
        <v>10</v>
      </c>
      <c r="II39" s="22" t="s">
        <v>34</v>
      </c>
    </row>
    <row r="40" spans="1:243" s="21" customFormat="1" ht="34.5" customHeight="1">
      <c r="A40" s="47" t="s">
        <v>43</v>
      </c>
      <c r="B40" s="48"/>
      <c r="C40" s="49"/>
      <c r="D40" s="50"/>
      <c r="E40" s="50"/>
      <c r="F40" s="50"/>
      <c r="G40" s="50"/>
      <c r="H40" s="51"/>
      <c r="I40" s="51"/>
      <c r="J40" s="51"/>
      <c r="K40" s="51"/>
      <c r="L40" s="52"/>
      <c r="BA40" s="63">
        <f>SUM(BA13:BA39)</f>
        <v>204238.17</v>
      </c>
      <c r="BB40" s="67">
        <f>SUM(BB13:BB39)</f>
        <v>204238.17</v>
      </c>
      <c r="BC40" s="41" t="str">
        <f>SpellNumber($E$2,BB40)</f>
        <v>INR  Two Lakh Four Thousand Two Hundred &amp; Thirty Eight  and Paise Seventeen Only</v>
      </c>
      <c r="IE40" s="22">
        <v>4</v>
      </c>
      <c r="IF40" s="22" t="s">
        <v>37</v>
      </c>
      <c r="IG40" s="22" t="s">
        <v>42</v>
      </c>
      <c r="IH40" s="22">
        <v>10</v>
      </c>
      <c r="II40" s="22" t="s">
        <v>34</v>
      </c>
    </row>
    <row r="41" spans="1:243" s="26" customFormat="1" ht="33.75" customHeight="1">
      <c r="A41" s="48" t="s">
        <v>47</v>
      </c>
      <c r="B41" s="53"/>
      <c r="C41" s="24"/>
      <c r="D41" s="54"/>
      <c r="E41" s="55" t="s">
        <v>53</v>
      </c>
      <c r="F41" s="65"/>
      <c r="G41" s="56"/>
      <c r="H41" s="25"/>
      <c r="I41" s="25"/>
      <c r="J41" s="25"/>
      <c r="K41" s="57"/>
      <c r="L41" s="58"/>
      <c r="M41" s="59"/>
      <c r="O41" s="21"/>
      <c r="P41" s="21"/>
      <c r="Q41" s="21"/>
      <c r="R41" s="21"/>
      <c r="S41" s="21"/>
      <c r="BA41" s="64">
        <f>IF(ISBLANK(F41),0,IF(E41="Excess (+)",ROUND(BA40+(BA40*F41),2),IF(E41="Less (-)",ROUND(BA40+(BA40*F41*(-1)),2),IF(E41="At Par",BA40,0))))</f>
        <v>0</v>
      </c>
      <c r="BB41" s="66">
        <f>ROUND(BA41,0)</f>
        <v>0</v>
      </c>
      <c r="BC41" s="41" t="str">
        <f>SpellNumber($E$2,BA41)</f>
        <v>INR Zero Only</v>
      </c>
      <c r="IE41" s="27"/>
      <c r="IF41" s="27"/>
      <c r="IG41" s="27"/>
      <c r="IH41" s="27"/>
      <c r="II41" s="27"/>
    </row>
    <row r="42" spans="1:243" s="26" customFormat="1" ht="41.25" customHeight="1">
      <c r="A42" s="47" t="s">
        <v>46</v>
      </c>
      <c r="B42" s="47"/>
      <c r="C42" s="73" t="str">
        <f>SpellNumber($E$2,BA41)</f>
        <v>INR Zero Only</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E42" s="27"/>
      <c r="IF42" s="27"/>
      <c r="IG42" s="27"/>
      <c r="IH42" s="27"/>
      <c r="II42" s="27"/>
    </row>
    <row r="43" spans="3:243" s="12" customFormat="1" ht="15">
      <c r="C43" s="28"/>
      <c r="D43" s="28"/>
      <c r="E43" s="28"/>
      <c r="F43" s="28"/>
      <c r="G43" s="28"/>
      <c r="H43" s="28"/>
      <c r="I43" s="28"/>
      <c r="J43" s="28"/>
      <c r="K43" s="28"/>
      <c r="L43" s="28"/>
      <c r="M43" s="28"/>
      <c r="O43" s="28"/>
      <c r="BA43" s="28"/>
      <c r="BC43" s="28"/>
      <c r="IE43" s="13"/>
      <c r="IF43" s="13"/>
      <c r="IG43" s="13"/>
      <c r="IH43" s="13"/>
      <c r="II43" s="13"/>
    </row>
  </sheetData>
  <sheetProtection password="EEC8" sheet="1" selectLockedCells="1"/>
  <mergeCells count="8">
    <mergeCell ref="A9:BC9"/>
    <mergeCell ref="C42:BC42"/>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39 G13:H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5 M17:M18 M20:M21 M23:M24 M26:M27 M29:M31 M33 M37:M39">
      <formula1>0</formula1>
      <formula2>999999999999999</formula2>
    </dataValidation>
    <dataValidation type="decimal" allowBlank="1" showInputMessage="1" showErrorMessage="1" promptTitle="Rate Entry" prompt="Please enter the Rate in Rupees for this item. " errorTitle="Invaid Entry" error="Only Numeric Values are allowed. " sqref="H3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InputMessage="1" showErrorMessage="1" sqref="C2">
      <formula1>"Normal, SingleWindow, Alternate"</formula1>
    </dataValidation>
    <dataValidation type="list" allowBlank="1" showInputMessage="1" showErrorMessage="1" sqref="E41">
      <formula1>"Select, Excess (+), Less (-)"</formula1>
    </dataValidation>
    <dataValidation type="list" allowBlank="1" showInputMessage="1" showErrorMessage="1" sqref="L13:L39">
      <formula1>"INR"</formula1>
    </dataValidation>
    <dataValidation type="decimal" allowBlank="1" showInputMessage="1" showErrorMessage="1" promptTitle="Quantity" prompt="Please enter the Quantity for this item. " errorTitle="Invalid Entry" error="Only Numeric Values are allowed. " sqref="D13:D39 F13:F39">
      <formula1>0</formula1>
      <formula2>999999999999999</formula2>
    </dataValidation>
    <dataValidation allowBlank="1" showInputMessage="1" showErrorMessage="1" promptTitle="Units" prompt="Please enter Units in text" sqref="E13:E39"/>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allowBlank="1" showInputMessage="1" showErrorMessage="1" promptTitle="Itemcode/Make" prompt="Please enter text" sqref="C13:C39"/>
    <dataValidation type="list" showInputMessage="1" showErrorMessage="1" sqref="I13:I39">
      <formula1>"Excess(+), Less(-)"</formula1>
    </dataValidation>
    <dataValidation allowBlank="1" showInputMessage="1" showErrorMessage="1" promptTitle="Addition / Deduction" prompt="Please Choose the correct One" sqref="J13:J39"/>
    <dataValidation type="list" allowBlank="1" showInputMessage="1" showErrorMessage="1" sqref="K13:K39">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2022-03-11T12:44:46Z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