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<sst xmlns="http://schemas.openxmlformats.org/spreadsheetml/2006/main" count="172" uniqueCount="73">
  <si>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</si>
  <si>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</si>
  <si>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</si>
  <si>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</si>
  <si>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</si>
  <si>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</si>
  <si>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</si>
  <si>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</si>
  <si>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</si>
  <si>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</si>
  <si>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</si>
  <si>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</si>
  <si>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</si>
  <si>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</si>
  <si>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</si>
  <si>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</si>
  <si>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</si>
  <si>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</si>
  <si>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</si>
  <si>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</si>
  <si>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</si>
  <si>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</si>
  <si>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</si>
  <si>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</si>
  <si>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</si>
  <si>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</si>
  <si>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</si>
  <si>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</si>
  <si>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</si>
  <si>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</si>
  <si>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</si>
  <si>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</si>
  <si>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</si>
  <si>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</si>
  <si>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</si>
  <si>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</si>
  <si>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</si>
  <si>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</si>
  <si>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</si>
  <si>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</si>
  <si>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</si>
  <si>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</si>
  <si>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</si>
  <si>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</si>
  <si>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</si>
  <si>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</si>
  <si>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</si>
  <si>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</si>
  <si>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r>
      <t xml:space="preserve">TOTAL AMOUNT  
           in
     </t>
    </r>
    <r>
      <rPr>
        <b/>
        <sz val="11"/>
        <color indexed="10"/>
        <rFont val="Arial"/>
        <family val="2"/>
      </rPr>
      <t xml:space="preserve"> Rs.      P</t>
    </r>
  </si>
  <si>
    <t>item no.6</t>
  </si>
  <si>
    <t>item no.7</t>
  </si>
  <si>
    <t>item no.9</t>
  </si>
  <si>
    <t>Component</t>
  </si>
  <si>
    <t>sqm</t>
  </si>
  <si>
    <t>cum</t>
  </si>
  <si>
    <t>Tender Inviting Authority: DOIP, IIT Kanpur</t>
  </si>
  <si>
    <t>Dismantling and Demolishing</t>
  </si>
  <si>
    <t>Dismantling of flexible pavement (bituminous courses) by mechanical means and disposal of dismantled material up to a lead of 1 kilometre, as per direction of Engineer-in-charge.</t>
  </si>
  <si>
    <t>ROAD WORK</t>
  </si>
  <si>
    <t>Providing and applying tack coat using hot straight run bitumen of grade VG - 10, including heating the bitumen, spraying the bitumen with mechanically operated spray unit fitted on bitumen boiler, cleaning and preparing the existing road surface as per specifications :</t>
  </si>
  <si>
    <t>On bituminous surface @ 0.50 Kg / sqm</t>
  </si>
  <si>
    <t>Providing and applying 2.5 mm thick road marking strips (retro- reflective) of specified shade/ colour using hot thermoplastic material by fully/ semi automatic thermoplastic paint applicator machine fitted with profile shoe, glass beads dispenser, propane tank heater and profile shoe heater, driven by experienced operator on road surface including cost of material, labour, T&amp;P, cleaning the road surface of all dirt, seals, oil, grease and foreign material etc. complete as per direction of Engineer-in-charge and accordance with applicable specifications.</t>
  </si>
  <si>
    <t>Scarifying the existing bituminous road surface to a depth of 50 mm and disposal of scarified material within all lifts and lead upto 1km (by mechanical means).</t>
  </si>
  <si>
    <t>Name of Work: Providing and laying of Semi Dense Bituminous Concrete on existing bituminous roads in IIT Kanpur
campus</t>
  </si>
  <si>
    <t>Providing and laying bituminous macadam using crushed stone aggregates of specified grading premixed with bituminous binder,transported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t>
  </si>
  <si>
    <t>50 to 100 mm average compacted thickness with bitumen of grade VG-30 @ 3.50% (percentage by weight of  total mix) prepared in Batch Type Hot Mix Plant of 100-120TPH capacity.</t>
  </si>
  <si>
    <t>Providing and laying semi- dense Bituminous concrete using crushed stone aggregates of specified grading, premixed with bituminous binder and filler, transporting the hot mix to work site by tippers,laying with paver finisher equiped with electronic sensor to the required grade, level and alignment and rolling with smooth wheeled, vibratory and tandem rollers to achieve the desired compaction and density as per specification, complete and as per directions of Engineer-in-Charge.</t>
  </si>
  <si>
    <t>25 mm compacted thickness with bitumen of grade VG-30 @ 5% (percentage by weight of total mix) and lime filler @ 2% (percentage by weight of Aggregate) prepared in Batch Type Hot Mix Plant of 100-120 TPH capacity.</t>
  </si>
  <si>
    <t>item no.10</t>
  </si>
  <si>
    <t>item no.11</t>
  </si>
  <si>
    <t>item no.12</t>
  </si>
  <si>
    <t>item no.13</t>
  </si>
  <si>
    <t>NIT No:  Civil/24/04/2024-1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</si>
</sst>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b/>
      <sz val="14"/>
      <name val="Arial"/>
      <family val="2"/>
    </font>
    <font>
      <sz val="8"/>
      <name val="Calibri"/>
      <family val="2"/>
    </font>
    <font>
      <b/>
      <sz val="14"/>
      <name val="Times New Roman"/>
      <family val="1"/>
    </font>
    <font>
      <sz val="12"/>
      <name val="Times New Roman"/>
      <family val="1"/>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17" fillId="0" borderId="15" xfId="56" applyNumberFormat="1" applyFont="1" applyFill="1" applyBorder="1" applyAlignment="1">
      <alignment horizontal="center" vertical="top" wrapText="1"/>
      <protection/>
    </xf>
    <xf numFmtId="0" fontId="61" fillId="0" borderId="15" xfId="0" applyFont="1" applyFill="1" applyBorder="1" applyAlignment="1">
      <alignment horizontal="center" vertical="center"/>
    </xf>
    <xf numFmtId="0" fontId="4" fillId="0" borderId="0" xfId="56" applyNumberFormat="1" applyFont="1" applyFill="1" applyAlignment="1">
      <alignment wrapText="1"/>
      <protection/>
    </xf>
    <xf numFmtId="0" fontId="4" fillId="0" borderId="15" xfId="0" applyFont="1" applyFill="1" applyBorder="1" applyAlignment="1">
      <alignment horizontal="center" vertical="top"/>
    </xf>
    <xf numFmtId="0" fontId="4" fillId="0" borderId="15" xfId="56" applyNumberFormat="1" applyFont="1" applyFill="1" applyBorder="1" applyAlignment="1">
      <alignment horizontal="center" vertical="top" wrapText="1"/>
      <protection/>
    </xf>
    <xf numFmtId="0" fontId="20" fillId="0" borderId="15" xfId="56" applyNumberFormat="1" applyFont="1" applyFill="1" applyBorder="1" applyAlignment="1">
      <alignment horizontal="left" vertical="top" wrapText="1"/>
      <protection/>
    </xf>
    <xf numFmtId="0" fontId="62" fillId="0" borderId="15" xfId="0" applyFont="1" applyFill="1" applyBorder="1" applyAlignment="1">
      <alignment horizontal="center" vertical="center"/>
    </xf>
    <xf numFmtId="2" fontId="20" fillId="0" borderId="15" xfId="55" applyNumberFormat="1" applyFont="1" applyFill="1" applyBorder="1" applyAlignment="1">
      <alignment horizontal="center" vertical="center" wrapText="1"/>
      <protection/>
    </xf>
    <xf numFmtId="2" fontId="20" fillId="0" borderId="15" xfId="56" applyNumberFormat="1" applyFont="1" applyFill="1" applyBorder="1" applyAlignment="1" applyProtection="1">
      <alignment horizontal="center" vertical="center"/>
      <protection locked="0"/>
    </xf>
    <xf numFmtId="2" fontId="20" fillId="0" borderId="15" xfId="59" applyNumberFormat="1" applyFont="1" applyFill="1" applyBorder="1" applyAlignment="1">
      <alignment horizontal="center" vertical="center"/>
      <protection/>
    </xf>
    <xf numFmtId="2" fontId="20" fillId="0" borderId="15" xfId="56" applyNumberFormat="1" applyFont="1" applyFill="1" applyBorder="1" applyAlignment="1">
      <alignment horizontal="center" vertical="center"/>
      <protection/>
    </xf>
    <xf numFmtId="2" fontId="20" fillId="33" borderId="15" xfId="56" applyNumberFormat="1" applyFont="1" applyFill="1" applyBorder="1" applyAlignment="1" applyProtection="1">
      <alignment horizontal="center" vertical="center"/>
      <protection locked="0"/>
    </xf>
    <xf numFmtId="2" fontId="20" fillId="0" borderId="15" xfId="56" applyNumberFormat="1" applyFont="1" applyFill="1" applyBorder="1" applyAlignment="1" applyProtection="1">
      <alignment horizontal="center" vertical="center" wrapText="1"/>
      <protection locked="0"/>
    </xf>
    <xf numFmtId="0" fontId="21" fillId="0" borderId="16" xfId="59" applyNumberFormat="1" applyFont="1" applyFill="1" applyBorder="1" applyAlignment="1">
      <alignment horizontal="left" vertical="top"/>
      <protection/>
    </xf>
    <xf numFmtId="0" fontId="22" fillId="0" borderId="17" xfId="59" applyNumberFormat="1" applyFont="1" applyFill="1" applyBorder="1" applyAlignment="1">
      <alignment vertical="top"/>
      <protection/>
    </xf>
    <xf numFmtId="0" fontId="21" fillId="0" borderId="18" xfId="59" applyNumberFormat="1" applyFont="1" applyFill="1" applyBorder="1" applyAlignment="1">
      <alignment horizontal="left" vertical="top"/>
      <protection/>
    </xf>
    <xf numFmtId="0" fontId="23" fillId="0" borderId="12" xfId="56" applyNumberFormat="1" applyFont="1" applyFill="1" applyBorder="1" applyAlignment="1" applyProtection="1">
      <alignment vertical="top"/>
      <protection/>
    </xf>
    <xf numFmtId="10" fontId="15" fillId="33" borderId="11" xfId="67" applyNumberFormat="1" applyFont="1" applyFill="1" applyBorder="1" applyAlignment="1" applyProtection="1">
      <alignment horizontal="center" vertical="center"/>
      <protection locked="0"/>
    </xf>
    <xf numFmtId="0" fontId="21" fillId="0" borderId="13" xfId="59" applyNumberFormat="1" applyFont="1" applyFill="1" applyBorder="1" applyAlignment="1">
      <alignment horizontal="left" vertical="top"/>
      <protection/>
    </xf>
    <xf numFmtId="2" fontId="20" fillId="0" borderId="15" xfId="58" applyNumberFormat="1" applyFont="1" applyFill="1" applyBorder="1" applyAlignment="1">
      <alignment horizontal="center" vertical="center"/>
      <protection/>
    </xf>
    <xf numFmtId="0" fontId="20" fillId="0" borderId="15" xfId="59" applyNumberFormat="1" applyFont="1" applyFill="1" applyBorder="1" applyAlignment="1">
      <alignment horizontal="center" vertical="center" wrapText="1"/>
      <protection/>
    </xf>
    <xf numFmtId="0" fontId="22" fillId="0" borderId="0" xfId="59" applyNumberFormat="1" applyFont="1" applyFill="1" applyBorder="1" applyAlignment="1">
      <alignment horizontal="center" vertical="top"/>
      <protection/>
    </xf>
    <xf numFmtId="0" fontId="14" fillId="0" borderId="19" xfId="59" applyNumberFormat="1" applyFont="1" applyFill="1" applyBorder="1" applyAlignment="1">
      <alignment horizontal="center" vertical="top"/>
      <protection/>
    </xf>
    <xf numFmtId="0" fontId="22" fillId="0" borderId="19" xfId="59" applyNumberFormat="1" applyFont="1" applyFill="1" applyBorder="1" applyAlignment="1">
      <alignment horizontal="center" vertical="top"/>
      <protection/>
    </xf>
    <xf numFmtId="0" fontId="22" fillId="0" borderId="0" xfId="56" applyNumberFormat="1" applyFont="1" applyFill="1" applyAlignment="1">
      <alignment horizontal="center" vertical="top"/>
      <protection/>
    </xf>
    <xf numFmtId="2" fontId="14" fillId="0" borderId="20" xfId="59" applyNumberFormat="1" applyFont="1" applyFill="1" applyBorder="1" applyAlignment="1">
      <alignment horizontal="center" vertical="top"/>
      <protection/>
    </xf>
    <xf numFmtId="2" fontId="14" fillId="0" borderId="21" xfId="59" applyNumberFormat="1" applyFont="1" applyFill="1" applyBorder="1" applyAlignment="1">
      <alignment horizontal="center" vertical="top"/>
      <protection/>
    </xf>
    <xf numFmtId="0" fontId="22" fillId="0" borderId="22" xfId="59" applyNumberFormat="1" applyFont="1" applyFill="1" applyBorder="1" applyAlignment="1">
      <alignment horizontal="center" vertical="top" wrapText="1"/>
      <protection/>
    </xf>
    <xf numFmtId="0" fontId="14" fillId="0" borderId="11" xfId="59" applyNumberFormat="1" applyFont="1" applyFill="1" applyBorder="1" applyAlignment="1" applyProtection="1">
      <alignment horizontal="center" vertical="center" wrapText="1"/>
      <protection locked="0"/>
    </xf>
    <xf numFmtId="0" fontId="15" fillId="33" borderId="11" xfId="59" applyNumberFormat="1" applyFont="1" applyFill="1" applyBorder="1" applyAlignment="1" applyProtection="1">
      <alignment horizontal="center" vertical="center" wrapText="1"/>
      <protection locked="0"/>
    </xf>
    <xf numFmtId="0" fontId="23" fillId="0" borderId="11" xfId="59" applyNumberFormat="1" applyFont="1" applyFill="1" applyBorder="1" applyAlignment="1">
      <alignment horizontal="center" vertical="top"/>
      <protection/>
    </xf>
    <xf numFmtId="0" fontId="22" fillId="0" borderId="11" xfId="56" applyNumberFormat="1" applyFont="1" applyFill="1" applyBorder="1" applyAlignment="1" applyProtection="1">
      <alignment horizontal="center" vertical="top"/>
      <protection/>
    </xf>
    <xf numFmtId="0" fontId="14" fillId="0" borderId="11" xfId="67" applyNumberFormat="1" applyFont="1" applyFill="1" applyBorder="1" applyAlignment="1" applyProtection="1">
      <alignment horizontal="center" vertical="center" wrapText="1"/>
      <protection locked="0"/>
    </xf>
    <xf numFmtId="0" fontId="14" fillId="0" borderId="11" xfId="59" applyNumberFormat="1" applyFont="1" applyFill="1" applyBorder="1" applyAlignment="1" applyProtection="1">
      <alignment horizontal="center" vertical="center" wrapText="1"/>
      <protection/>
    </xf>
    <xf numFmtId="0" fontId="22" fillId="0" borderId="0" xfId="56" applyNumberFormat="1" applyFont="1" applyFill="1" applyAlignment="1" applyProtection="1">
      <alignment horizontal="center" vertical="top"/>
      <protection/>
    </xf>
    <xf numFmtId="2" fontId="24" fillId="0" borderId="13" xfId="59" applyNumberFormat="1" applyFont="1" applyFill="1" applyBorder="1" applyAlignment="1">
      <alignment horizontal="center" vertical="top"/>
      <protection/>
    </xf>
    <xf numFmtId="2" fontId="14" fillId="0" borderId="23" xfId="59" applyNumberFormat="1" applyFont="1" applyFill="1" applyBorder="1" applyAlignment="1">
      <alignment horizontal="center" vertical="top"/>
      <protection/>
    </xf>
    <xf numFmtId="0" fontId="22" fillId="0" borderId="13" xfId="59" applyNumberFormat="1" applyFont="1" applyFill="1" applyBorder="1" applyAlignment="1">
      <alignment horizontal="center" vertical="top" wrapText="1"/>
      <protection/>
    </xf>
    <xf numFmtId="0" fontId="19" fillId="0" borderId="24" xfId="56" applyNumberFormat="1" applyFont="1" applyFill="1" applyBorder="1" applyAlignment="1" applyProtection="1">
      <alignment horizontal="center" vertical="top"/>
      <protection/>
    </xf>
    <xf numFmtId="0" fontId="19" fillId="0" borderId="25" xfId="56" applyNumberFormat="1" applyFont="1" applyFill="1" applyBorder="1" applyAlignment="1" applyProtection="1">
      <alignment horizontal="center" vertical="top"/>
      <protection/>
    </xf>
    <xf numFmtId="0" fontId="19"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
  <sheetViews>
    <sheetView showGridLines="0" zoomScale="95" zoomScaleNormal="95" zoomScaleSheetLayoutView="78" zoomScalePageLayoutView="0" workbookViewId="0" topLeftCell="A1">
      <selection activeCell="D16" sqref="D16:BC16"/>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3.7109375" style="1" customWidth="1"/>
    <col min="56" max="238" width="9.140625" style="1" customWidth="1"/>
    <col min="239" max="243" width="9.140625" style="3" customWidth="1"/>
    <col min="244" max="16384" width="9.140625" style="1" customWidth="1"/>
  </cols>
  <sheetData>
    <row r="1" spans="1:243" s="4" customFormat="1" ht="27"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0" t="s">
        <v>55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8.25" customHeight="1">
      <c r="A5" s="70" t="s">
        <v>63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72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58.5" customHeight="1">
      <c r="A8" s="11" t="s">
        <v>40</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48</v>
      </c>
      <c r="BB11" s="20" t="s">
        <v>32</v>
      </c>
      <c r="BC11" s="20" t="s">
        <v>33</v>
      </c>
      <c r="IE11" s="18"/>
      <c r="IF11" s="18"/>
      <c r="IG11" s="18"/>
      <c r="IH11" s="18"/>
      <c r="II11" s="18"/>
    </row>
    <row r="12" spans="1:243" s="17" customFormat="1" ht="15">
      <c r="A12" s="16">
        <v>1</v>
      </c>
      <c r="B12" s="16">
        <v>2</v>
      </c>
      <c r="C12" s="23">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5">
        <v>7</v>
      </c>
      <c r="BB12" s="25">
        <v>54</v>
      </c>
      <c r="BC12" s="25">
        <v>8</v>
      </c>
      <c r="IE12" s="18"/>
      <c r="IF12" s="18"/>
      <c r="IG12" s="18"/>
      <c r="IH12" s="18"/>
      <c r="II12" s="18"/>
    </row>
    <row r="13" spans="1:243" s="17" customFormat="1" ht="18.75">
      <c r="A13" s="25">
        <v>1</v>
      </c>
      <c r="B13" s="26" t="s">
        <v>52</v>
      </c>
      <c r="C13" s="27" t="s">
        <v>43</v>
      </c>
      <c r="D13" s="64"/>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6"/>
      <c r="IA13" s="17">
        <v>1</v>
      </c>
      <c r="IB13" s="17" t="s">
        <v>52</v>
      </c>
      <c r="IC13" s="17" t="s">
        <v>43</v>
      </c>
      <c r="IE13" s="18"/>
      <c r="IF13" s="18"/>
      <c r="IG13" s="18"/>
      <c r="IH13" s="18"/>
      <c r="II13" s="18"/>
    </row>
    <row r="14" spans="1:243" s="17" customFormat="1" ht="18.75">
      <c r="A14" s="29">
        <v>1.01</v>
      </c>
      <c r="B14" s="31" t="s">
        <v>56</v>
      </c>
      <c r="C14" s="32" t="s">
        <v>44</v>
      </c>
      <c r="D14" s="64"/>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6"/>
      <c r="IA14" s="17">
        <v>1.01</v>
      </c>
      <c r="IB14" s="17" t="s">
        <v>56</v>
      </c>
      <c r="IC14" s="17" t="s">
        <v>44</v>
      </c>
      <c r="IE14" s="18"/>
      <c r="IF14" s="18"/>
      <c r="IG14" s="18"/>
      <c r="IH14" s="18"/>
      <c r="II14" s="18"/>
    </row>
    <row r="15" spans="1:243" s="17" customFormat="1" ht="63">
      <c r="A15" s="30">
        <v>1.02</v>
      </c>
      <c r="B15" s="31" t="s">
        <v>57</v>
      </c>
      <c r="C15" s="32" t="s">
        <v>45</v>
      </c>
      <c r="D15" s="33">
        <v>15</v>
      </c>
      <c r="E15" s="33" t="s">
        <v>54</v>
      </c>
      <c r="F15" s="33">
        <v>305.04</v>
      </c>
      <c r="G15" s="34"/>
      <c r="H15" s="34"/>
      <c r="I15" s="35" t="s">
        <v>34</v>
      </c>
      <c r="J15" s="36">
        <f>IF(I15="Less(-)",-1,1)</f>
        <v>1</v>
      </c>
      <c r="K15" s="34" t="s">
        <v>35</v>
      </c>
      <c r="L15" s="34" t="s">
        <v>4</v>
      </c>
      <c r="M15" s="37"/>
      <c r="N15" s="34"/>
      <c r="O15" s="34"/>
      <c r="P15" s="38"/>
      <c r="Q15" s="34"/>
      <c r="R15" s="34"/>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5">
        <f>ROUND(total_amount_ba($B$2,$D$2,D15,F15,J15,K15,M15),0)</f>
        <v>4576</v>
      </c>
      <c r="BB15" s="45">
        <f>BA15+SUM(N15:AZ15)</f>
        <v>4576</v>
      </c>
      <c r="BC15" s="46" t="str">
        <f>SpellNumber(L15,BB15)</f>
        <v>INR  Four Thousand Five Hundred &amp; Seventy Six  Only</v>
      </c>
      <c r="IA15" s="17">
        <v>1.02</v>
      </c>
      <c r="IB15" s="17" t="s">
        <v>57</v>
      </c>
      <c r="IC15" s="17" t="s">
        <v>45</v>
      </c>
      <c r="ID15" s="17">
        <v>15</v>
      </c>
      <c r="IE15" s="18" t="s">
        <v>54</v>
      </c>
      <c r="IF15" s="18"/>
      <c r="IG15" s="18"/>
      <c r="IH15" s="18"/>
      <c r="II15" s="18"/>
    </row>
    <row r="16" spans="1:243" s="17" customFormat="1" ht="18.75">
      <c r="A16" s="29">
        <v>1.03</v>
      </c>
      <c r="B16" s="31" t="s">
        <v>58</v>
      </c>
      <c r="C16" s="32" t="s">
        <v>46</v>
      </c>
      <c r="D16" s="64"/>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6"/>
      <c r="IA16" s="17">
        <v>1.03</v>
      </c>
      <c r="IB16" s="17" t="s">
        <v>58</v>
      </c>
      <c r="IC16" s="17" t="s">
        <v>46</v>
      </c>
      <c r="IE16" s="18"/>
      <c r="IF16" s="18"/>
      <c r="IG16" s="18"/>
      <c r="IH16" s="18"/>
      <c r="II16" s="18"/>
    </row>
    <row r="17" spans="1:243" s="17" customFormat="1" ht="78.75">
      <c r="A17" s="30">
        <v>1.04</v>
      </c>
      <c r="B17" s="31" t="s">
        <v>59</v>
      </c>
      <c r="C17" s="32" t="s">
        <v>49</v>
      </c>
      <c r="D17" s="64"/>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6"/>
      <c r="IA17" s="17">
        <v>1.04</v>
      </c>
      <c r="IB17" s="17" t="s">
        <v>59</v>
      </c>
      <c r="IC17" s="17" t="s">
        <v>49</v>
      </c>
      <c r="IE17" s="18"/>
      <c r="IF17" s="18"/>
      <c r="IG17" s="18"/>
      <c r="IH17" s="18"/>
      <c r="II17" s="18"/>
    </row>
    <row r="18" spans="1:243" s="17" customFormat="1" ht="31.5">
      <c r="A18" s="29">
        <v>1.05</v>
      </c>
      <c r="B18" s="31" t="s">
        <v>60</v>
      </c>
      <c r="C18" s="32" t="s">
        <v>50</v>
      </c>
      <c r="D18" s="33">
        <v>33500</v>
      </c>
      <c r="E18" s="33" t="s">
        <v>53</v>
      </c>
      <c r="F18" s="33">
        <v>32.09</v>
      </c>
      <c r="G18" s="34"/>
      <c r="H18" s="34"/>
      <c r="I18" s="35" t="s">
        <v>34</v>
      </c>
      <c r="J18" s="36">
        <f aca="true" t="shared" si="0" ref="J18:J24">IF(I18="Less(-)",-1,1)</f>
        <v>1</v>
      </c>
      <c r="K18" s="34" t="s">
        <v>35</v>
      </c>
      <c r="L18" s="34" t="s">
        <v>4</v>
      </c>
      <c r="M18" s="37"/>
      <c r="N18" s="34"/>
      <c r="O18" s="34"/>
      <c r="P18" s="38"/>
      <c r="Q18" s="34"/>
      <c r="R18" s="34"/>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5">
        <f>ROUND(total_amount_ba($B$2,$D$2,D18,F18,J18,K18,M18),0)</f>
        <v>1075015</v>
      </c>
      <c r="BB18" s="45">
        <f>BA18+SUM(N18:AZ18)</f>
        <v>1075015</v>
      </c>
      <c r="BC18" s="46" t="str">
        <f>SpellNumber(L18,BB18)</f>
        <v>INR  Ten Lakh Seventy Five Thousand  &amp;Fifteen  Only</v>
      </c>
      <c r="IA18" s="17">
        <v>1.05</v>
      </c>
      <c r="IB18" s="17" t="s">
        <v>60</v>
      </c>
      <c r="IC18" s="17" t="s">
        <v>50</v>
      </c>
      <c r="ID18" s="17">
        <v>33500</v>
      </c>
      <c r="IE18" s="18" t="s">
        <v>53</v>
      </c>
      <c r="IF18" s="18"/>
      <c r="IG18" s="18"/>
      <c r="IH18" s="18"/>
      <c r="II18" s="18"/>
    </row>
    <row r="19" spans="1:243" s="17" customFormat="1" ht="156.75" customHeight="1">
      <c r="A19" s="30">
        <v>1.06</v>
      </c>
      <c r="B19" s="31" t="s">
        <v>64</v>
      </c>
      <c r="C19" s="32" t="s">
        <v>47</v>
      </c>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6"/>
      <c r="IA19" s="17">
        <v>1.06</v>
      </c>
      <c r="IB19" s="17" t="s">
        <v>64</v>
      </c>
      <c r="IC19" s="17" t="s">
        <v>47</v>
      </c>
      <c r="IE19" s="18"/>
      <c r="IF19" s="18"/>
      <c r="IG19" s="18"/>
      <c r="IH19" s="18"/>
      <c r="II19" s="18"/>
    </row>
    <row r="20" spans="1:243" s="17" customFormat="1" ht="75.75" customHeight="1">
      <c r="A20" s="29">
        <v>1.07</v>
      </c>
      <c r="B20" s="31" t="s">
        <v>65</v>
      </c>
      <c r="C20" s="32" t="s">
        <v>51</v>
      </c>
      <c r="D20" s="33">
        <v>20</v>
      </c>
      <c r="E20" s="33" t="s">
        <v>54</v>
      </c>
      <c r="F20" s="33">
        <v>6800.88</v>
      </c>
      <c r="G20" s="34"/>
      <c r="H20" s="34"/>
      <c r="I20" s="35" t="s">
        <v>34</v>
      </c>
      <c r="J20" s="36">
        <f t="shared" si="0"/>
        <v>1</v>
      </c>
      <c r="K20" s="34" t="s">
        <v>35</v>
      </c>
      <c r="L20" s="34" t="s">
        <v>4</v>
      </c>
      <c r="M20" s="37"/>
      <c r="N20" s="34"/>
      <c r="O20" s="34"/>
      <c r="P20" s="38"/>
      <c r="Q20" s="34"/>
      <c r="R20" s="34"/>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5">
        <f>ROUND(total_amount_ba($B$2,$D$2,D20,F20,J20,K20,M20),0)</f>
        <v>136018</v>
      </c>
      <c r="BB20" s="45">
        <f>BA20+SUM(N20:AZ20)</f>
        <v>136018</v>
      </c>
      <c r="BC20" s="46" t="str">
        <f>SpellNumber(L20,BB20)</f>
        <v>INR  One Lakh Thirty Six Thousand  &amp;Eighteen  Only</v>
      </c>
      <c r="IA20" s="17">
        <v>1.07</v>
      </c>
      <c r="IB20" s="17" t="s">
        <v>65</v>
      </c>
      <c r="IC20" s="17" t="s">
        <v>51</v>
      </c>
      <c r="ID20" s="17">
        <v>20</v>
      </c>
      <c r="IE20" s="18" t="s">
        <v>54</v>
      </c>
      <c r="IF20" s="18"/>
      <c r="IG20" s="18"/>
      <c r="IH20" s="18"/>
      <c r="II20" s="18"/>
    </row>
    <row r="21" spans="1:243" s="17" customFormat="1" ht="141.75" customHeight="1">
      <c r="A21" s="30">
        <v>1.08</v>
      </c>
      <c r="B21" s="31" t="s">
        <v>66</v>
      </c>
      <c r="C21" s="32" t="s">
        <v>68</v>
      </c>
      <c r="D21" s="64"/>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6"/>
      <c r="IA21" s="17">
        <v>1.08</v>
      </c>
      <c r="IB21" s="17" t="s">
        <v>66</v>
      </c>
      <c r="IC21" s="17" t="s">
        <v>68</v>
      </c>
      <c r="IE21" s="18"/>
      <c r="IF21" s="18"/>
      <c r="IG21" s="18"/>
      <c r="IH21" s="18"/>
      <c r="II21" s="18"/>
    </row>
    <row r="22" spans="1:243" s="17" customFormat="1" ht="102" customHeight="1">
      <c r="A22" s="29">
        <v>1.09</v>
      </c>
      <c r="B22" s="31" t="s">
        <v>67</v>
      </c>
      <c r="C22" s="32" t="s">
        <v>69</v>
      </c>
      <c r="D22" s="33">
        <v>32870</v>
      </c>
      <c r="E22" s="33" t="s">
        <v>53</v>
      </c>
      <c r="F22" s="33">
        <v>218.68</v>
      </c>
      <c r="G22" s="34"/>
      <c r="H22" s="34"/>
      <c r="I22" s="35" t="s">
        <v>34</v>
      </c>
      <c r="J22" s="36">
        <f t="shared" si="0"/>
        <v>1</v>
      </c>
      <c r="K22" s="34" t="s">
        <v>35</v>
      </c>
      <c r="L22" s="34" t="s">
        <v>4</v>
      </c>
      <c r="M22" s="37"/>
      <c r="N22" s="34"/>
      <c r="O22" s="34"/>
      <c r="P22" s="38"/>
      <c r="Q22" s="34"/>
      <c r="R22" s="34"/>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5">
        <f>ROUND(total_amount_ba($B$2,$D$2,D22,F22,J22,K22,M22),0)</f>
        <v>7188012</v>
      </c>
      <c r="BB22" s="45">
        <f>BA22+SUM(N22:AZ22)</f>
        <v>7188012</v>
      </c>
      <c r="BC22" s="46" t="str">
        <f>SpellNumber(L22,BB22)</f>
        <v>INR  Seventy One Lakh Eighty Eight Thousand  &amp;Twelve  Only</v>
      </c>
      <c r="IA22" s="17">
        <v>1.09</v>
      </c>
      <c r="IB22" s="17" t="s">
        <v>67</v>
      </c>
      <c r="IC22" s="17" t="s">
        <v>69</v>
      </c>
      <c r="ID22" s="17">
        <v>32870</v>
      </c>
      <c r="IE22" s="18" t="s">
        <v>53</v>
      </c>
      <c r="IF22" s="18"/>
      <c r="IG22" s="18"/>
      <c r="IH22" s="18"/>
      <c r="II22" s="18"/>
    </row>
    <row r="23" spans="1:243" s="17" customFormat="1" ht="166.5" customHeight="1">
      <c r="A23" s="30">
        <v>1.1</v>
      </c>
      <c r="B23" s="31" t="s">
        <v>61</v>
      </c>
      <c r="C23" s="32" t="s">
        <v>70</v>
      </c>
      <c r="D23" s="33">
        <v>1325</v>
      </c>
      <c r="E23" s="33" t="s">
        <v>53</v>
      </c>
      <c r="F23" s="33">
        <v>546.91</v>
      </c>
      <c r="G23" s="34"/>
      <c r="H23" s="34"/>
      <c r="I23" s="35" t="s">
        <v>34</v>
      </c>
      <c r="J23" s="36">
        <f t="shared" si="0"/>
        <v>1</v>
      </c>
      <c r="K23" s="34" t="s">
        <v>35</v>
      </c>
      <c r="L23" s="34" t="s">
        <v>4</v>
      </c>
      <c r="M23" s="37"/>
      <c r="N23" s="34"/>
      <c r="O23" s="34"/>
      <c r="P23" s="38"/>
      <c r="Q23" s="34"/>
      <c r="R23" s="3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5">
        <f>ROUND(total_amount_ba($B$2,$D$2,D23,F23,J23,K23,M23),0)</f>
        <v>724656</v>
      </c>
      <c r="BB23" s="45">
        <f>BA23+SUM(N23:AZ23)</f>
        <v>724656</v>
      </c>
      <c r="BC23" s="46" t="str">
        <f>SpellNumber(L23,BB23)</f>
        <v>INR  Seven Lakh Twenty Four Thousand Six Hundred &amp; Fifty Six  Only</v>
      </c>
      <c r="IA23" s="17">
        <v>1.1</v>
      </c>
      <c r="IB23" s="17" t="s">
        <v>61</v>
      </c>
      <c r="IC23" s="17" t="s">
        <v>70</v>
      </c>
      <c r="ID23" s="17">
        <v>1325</v>
      </c>
      <c r="IE23" s="18" t="s">
        <v>53</v>
      </c>
      <c r="IF23" s="18"/>
      <c r="IG23" s="18"/>
      <c r="IH23" s="18"/>
      <c r="II23" s="18"/>
    </row>
    <row r="24" spans="1:243" s="17" customFormat="1" ht="112.5" customHeight="1">
      <c r="A24" s="29">
        <v>1.11</v>
      </c>
      <c r="B24" s="31" t="s">
        <v>62</v>
      </c>
      <c r="C24" s="32" t="s">
        <v>71</v>
      </c>
      <c r="D24" s="33">
        <v>32870</v>
      </c>
      <c r="E24" s="33" t="s">
        <v>53</v>
      </c>
      <c r="F24" s="33">
        <v>5.13</v>
      </c>
      <c r="G24" s="34"/>
      <c r="H24" s="34"/>
      <c r="I24" s="35" t="s">
        <v>34</v>
      </c>
      <c r="J24" s="36">
        <f t="shared" si="0"/>
        <v>1</v>
      </c>
      <c r="K24" s="34" t="s">
        <v>35</v>
      </c>
      <c r="L24" s="34" t="s">
        <v>4</v>
      </c>
      <c r="M24" s="37"/>
      <c r="N24" s="34"/>
      <c r="O24" s="34"/>
      <c r="P24" s="38"/>
      <c r="Q24" s="34"/>
      <c r="R24" s="34"/>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5">
        <f>ROUND(total_amount_ba($B$2,$D$2,D24,F24,J24,K24,M24),0)</f>
        <v>168623</v>
      </c>
      <c r="BB24" s="45">
        <f>BA24+SUM(N24:AZ24)</f>
        <v>168623</v>
      </c>
      <c r="BC24" s="46" t="str">
        <f>SpellNumber(L24,BB24)</f>
        <v>INR  One Lakh Sixty Eight Thousand Six Hundred &amp; Twenty Three  Only</v>
      </c>
      <c r="IA24" s="17">
        <v>1.11</v>
      </c>
      <c r="IB24" s="28" t="s">
        <v>62</v>
      </c>
      <c r="IC24" s="17" t="s">
        <v>71</v>
      </c>
      <c r="ID24" s="17">
        <v>32870</v>
      </c>
      <c r="IE24" s="18" t="s">
        <v>53</v>
      </c>
      <c r="IF24" s="18"/>
      <c r="IG24" s="18"/>
      <c r="IH24" s="18"/>
      <c r="II24" s="18"/>
    </row>
    <row r="25" spans="1:55" ht="30">
      <c r="A25" s="21" t="s">
        <v>36</v>
      </c>
      <c r="B25" s="39"/>
      <c r="C25" s="40"/>
      <c r="D25" s="47"/>
      <c r="E25" s="47"/>
      <c r="F25" s="47"/>
      <c r="G25" s="47"/>
      <c r="H25" s="48"/>
      <c r="I25" s="48"/>
      <c r="J25" s="48"/>
      <c r="K25" s="48"/>
      <c r="L25" s="49"/>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1">
        <f>SUM(BA15:BA24)</f>
        <v>9296900</v>
      </c>
      <c r="BB25" s="52" t="e">
        <f>SUM(#REF!)</f>
        <v>#REF!</v>
      </c>
      <c r="BC25" s="53" t="str">
        <f>SpellNumber(L25,BA25)</f>
        <v>  Ninety Two Lakh Ninety Six Thousand Nine Hundred    Only</v>
      </c>
    </row>
    <row r="26" spans="1:55" ht="35.25" customHeight="1">
      <c r="A26" s="22" t="s">
        <v>37</v>
      </c>
      <c r="B26" s="41"/>
      <c r="C26" s="42"/>
      <c r="D26" s="54"/>
      <c r="E26" s="55" t="s">
        <v>42</v>
      </c>
      <c r="F26" s="43"/>
      <c r="G26" s="56"/>
      <c r="H26" s="57"/>
      <c r="I26" s="57"/>
      <c r="J26" s="57"/>
      <c r="K26" s="54"/>
      <c r="L26" s="58"/>
      <c r="M26" s="59"/>
      <c r="N26" s="60"/>
      <c r="O26" s="50"/>
      <c r="P26" s="50"/>
      <c r="Q26" s="50"/>
      <c r="R26" s="50"/>
      <c r="S26" s="5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1">
        <f>IF(ISBLANK(F26),0,IF(E26="Excess (+)",ROUND(BA25+(BA25*F26),0),IF(E26="Less (-)",ROUND(BA25+(BA25*F26*(-1)),0),IF(E26="At Par",BA25,0))))</f>
        <v>0</v>
      </c>
      <c r="BB26" s="62">
        <f>ROUND(BA26,0)</f>
        <v>0</v>
      </c>
      <c r="BC26" s="63" t="str">
        <f>SpellNumber($E$2,BB26)</f>
        <v>INR Zero Only</v>
      </c>
    </row>
    <row r="27" spans="1:55" ht="23.25" customHeight="1">
      <c r="A27" s="21" t="s">
        <v>38</v>
      </c>
      <c r="B27" s="44"/>
      <c r="C27" s="67" t="str">
        <f>SpellNumber($E$2,BB26)</f>
        <v>INR Zero Only</v>
      </c>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row>
  </sheetData>
  <sheetProtection password="D850" sheet="1"/>
  <autoFilter ref="A11:BC27"/>
  <mergeCells count="14">
    <mergeCell ref="A1:L1"/>
    <mergeCell ref="A4:BC4"/>
    <mergeCell ref="A5:BC5"/>
    <mergeCell ref="A6:BC6"/>
    <mergeCell ref="A7:BC7"/>
    <mergeCell ref="B8:BC8"/>
    <mergeCell ref="D13:BC13"/>
    <mergeCell ref="C27:BC27"/>
    <mergeCell ref="A9:BC9"/>
    <mergeCell ref="D14:BC14"/>
    <mergeCell ref="D16:BC16"/>
    <mergeCell ref="D17:BC17"/>
    <mergeCell ref="D19:BC19"/>
    <mergeCell ref="D21:BC21"/>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
      <formula1>IF(E26="Select",-1,IF(E26="At Par",0,0))</formula1>
      <formula2>IF(E26="Select",-1,IF(E26="At Par",0,0.99))</formula2>
    </dataValidation>
    <dataValidation type="list" allowBlank="1" showErrorMessage="1" sqref="E2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allowBlank="1" showErrorMessage="1" sqref="D13:D14 K15 D16:D17 K18 D19 K20 K22:K24 D2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5 G18:H18 G20:H20 G22:H24">
      <formula1>0</formula1>
      <formula2>999999999999999</formula2>
    </dataValidation>
    <dataValidation allowBlank="1" showInputMessage="1" showErrorMessage="1" promptTitle="Addition / Deduction" prompt="Please Choose the correct One" sqref="J15 J18 J20 J22:J24">
      <formula1>0</formula1>
      <formula2>0</formula2>
    </dataValidation>
    <dataValidation type="list" showErrorMessage="1" sqref="I15 I18 I20 I22: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Q2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M2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F24">
      <formula1>0</formula1>
      <formula2>999999999999999</formula2>
    </dataValidation>
    <dataValidation type="list" allowBlank="1" showInputMessage="1" showErrorMessage="1" sqref="L17 L18 L19 L20 L21 L22 L13 L14 L15 L16 L24 L23">
      <formula1>"INR"</formula1>
    </dataValidation>
    <dataValidation allowBlank="1" showInputMessage="1" showErrorMessage="1" promptTitle="Itemcode/Make" prompt="Please enter text" sqref="C13:C24">
      <formula1>0</formula1>
      <formula2>0</formula2>
    </dataValidation>
  </dataValidations>
  <printOptions/>
  <pageMargins left="0.45" right="0.2" top="0.25" bottom="0.25" header="0.511805555555556" footer="0.511805555555556"/>
  <pageSetup fitToHeight="0"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73" t="s">
        <v>39</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2024-04-24T07:26:28Z</cp:lastPrinted>
  <dcterms:created xsi:type="dcterms:W3CDTF">2009-01-30T06:42:42Z</dcterms:created>
  <dcterms:modified xsi:type="dcterms:W3CDTF">2024-04-24T09:49:45Z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