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<sst xmlns="http://schemas.openxmlformats.org/spreadsheetml/2006/main" count="120" uniqueCount="60">
  <si>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</si>
  <si>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</si>
  <si>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</si>
  <si>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</si>
  <si>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</si>
  <si>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</si>
  <si>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</si>
  <si>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</si>
  <si>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</si>
  <si>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</si>
  <si>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</si>
  <si>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</si>
  <si>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</si>
  <si>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</si>
  <si>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</si>
  <si>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</si>
  <si>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</si>
  <si>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</si>
  <si>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</si>
  <si>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</si>
  <si>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</si>
  <si>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</si>
  <si>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</si>
  <si>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</si>
  <si>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</si>
  <si>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</si>
  <si>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</si>
  <si>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</si>
  <si>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</si>
  <si>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</si>
  <si>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</si>
  <si>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</si>
  <si>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</si>
  <si>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</si>
  <si>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</si>
  <si>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</si>
  <si>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</si>
  <si>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</si>
  <si>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</si>
  <si>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</si>
  <si>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</si>
  <si>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</si>
  <si>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</si>
  <si>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</si>
  <si>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</si>
  <si>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</si>
  <si>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</si>
  <si>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</si>
  <si>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</si>
  <si>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</si>
  <si>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</si>
  <si>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</si>
  <si>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</si>
  <si>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 and fixing of high efficiency round highbay in PDC housing suitable for industrial application The luminaire has efficacy of 110lm/w reduce quantity/wattage Ingress protection of IP66 with additional safety chain etc. complete with all fixing accessories and lamp as required complete.</t>
  </si>
  <si>
    <t>Cat no. LHB11-150CDL/60M crompton make or its equivalent.</t>
  </si>
  <si>
    <t xml:space="preserve">Installation connacting, testing &amp; commissioning all type fitting i/c dismantling form abnormal hight above 15' to 35' as reqd. </t>
  </si>
  <si>
    <t>Nos.</t>
  </si>
  <si>
    <t>Name of Work: Replacement of 12 Nos of sodium vapour lamps (250 W) in NWTF facility Testing Hall.</t>
  </si>
  <si>
    <t>Tender Inviting Authority:  Executive Engineer (Elect.)</t>
  </si>
  <si>
    <t>Contract No:  49/Elect/2022-23/396              Dated: 09.01.2023</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</si>
</sst>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4">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6"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8" fillId="0" borderId="11" xfId="59" applyNumberFormat="1" applyFont="1" applyFill="1" applyBorder="1" applyAlignment="1">
      <alignment vertical="top"/>
      <protection/>
    </xf>
    <xf numFmtId="10" fontId="69"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174" fontId="3" fillId="0" borderId="11" xfId="59" applyNumberFormat="1" applyFont="1" applyFill="1" applyBorder="1" applyAlignment="1">
      <alignment horizontal="center"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9"/>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44.57421875" style="27" customWidth="1"/>
    <col min="3" max="3" width="22.281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8"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7" t="str">
        <f>B2&amp;" BoQ"</f>
        <v>Percentage BoQ</v>
      </c>
      <c r="B1" s="77"/>
      <c r="C1" s="77"/>
      <c r="D1" s="77"/>
      <c r="E1" s="77"/>
      <c r="F1" s="77"/>
      <c r="G1" s="77"/>
      <c r="H1" s="77"/>
      <c r="I1" s="77"/>
      <c r="J1" s="77"/>
      <c r="K1" s="77"/>
      <c r="L1" s="77"/>
      <c r="O1" s="2"/>
      <c r="P1" s="2"/>
      <c r="Q1" s="3"/>
      <c r="IE1" s="3"/>
      <c r="IF1" s="3"/>
      <c r="IG1" s="3"/>
      <c r="IH1" s="3"/>
      <c r="II1" s="3"/>
    </row>
    <row r="2" spans="1:17" s="1" customFormat="1" ht="25.5" customHeight="1" hidden="1">
      <c r="A2" s="29" t="s">
        <v>3</v>
      </c>
      <c r="B2" s="29" t="s">
        <v>43</v>
      </c>
      <c r="C2" s="29" t="s">
        <v>4</v>
      </c>
      <c r="D2" s="29" t="s">
        <v>5</v>
      </c>
      <c r="E2" s="29" t="s">
        <v>6</v>
      </c>
      <c r="J2" s="4"/>
      <c r="K2" s="4"/>
      <c r="L2" s="4"/>
      <c r="O2" s="2"/>
      <c r="P2" s="2"/>
      <c r="Q2" s="3"/>
    </row>
    <row r="3" spans="1:243" s="1" customFormat="1" ht="30" customHeight="1" hidden="1">
      <c r="A3" s="1" t="s">
        <v>48</v>
      </c>
      <c r="C3" s="1" t="s">
        <v>47</v>
      </c>
      <c r="IE3" s="3"/>
      <c r="IF3" s="3"/>
      <c r="IG3" s="3"/>
      <c r="IH3" s="3"/>
      <c r="II3" s="3"/>
    </row>
    <row r="4" spans="1:243" s="5" customFormat="1" ht="30.75"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6"/>
      <c r="IF4" s="6"/>
      <c r="IG4" s="6"/>
      <c r="IH4" s="6"/>
      <c r="II4" s="6"/>
    </row>
    <row r="5" spans="1:243" s="5" customFormat="1" ht="30.75" customHeight="1">
      <c r="A5" s="78" t="s">
        <v>57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75"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6"/>
      <c r="IF7" s="6"/>
      <c r="IG7" s="6"/>
      <c r="IH7" s="6"/>
      <c r="II7" s="6"/>
    </row>
    <row r="8" spans="1:243" s="7" customFormat="1" ht="58.5" customHeight="1">
      <c r="A8" s="30" t="s">
        <v>49</v>
      </c>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2"/>
      <c r="IE8" s="8"/>
      <c r="IF8" s="8"/>
      <c r="IG8" s="8"/>
      <c r="IH8" s="8"/>
      <c r="II8" s="8"/>
    </row>
    <row r="9" spans="1:243" s="9" customFormat="1" ht="61.5" customHeight="1">
      <c r="A9" s="71"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51</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7" t="s">
        <v>50</v>
      </c>
      <c r="BB11" s="32" t="s">
        <v>30</v>
      </c>
      <c r="BC11" s="32" t="s">
        <v>31</v>
      </c>
      <c r="IE11" s="13"/>
      <c r="IF11" s="13"/>
      <c r="IG11" s="13"/>
      <c r="IH11" s="13"/>
      <c r="II11" s="13"/>
    </row>
    <row r="12" spans="1:243" s="12" customFormat="1" ht="20.25" customHeight="1">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114">
      <c r="A13" s="33">
        <v>1</v>
      </c>
      <c r="B13" s="69" t="s">
        <v>53</v>
      </c>
      <c r="C13" s="34" t="s">
        <v>33</v>
      </c>
      <c r="D13" s="35"/>
      <c r="E13" s="68"/>
      <c r="F13" s="36"/>
      <c r="G13" s="15"/>
      <c r="H13" s="15"/>
      <c r="I13" s="36"/>
      <c r="J13" s="16"/>
      <c r="K13" s="17"/>
      <c r="L13" s="17"/>
      <c r="M13" s="18"/>
      <c r="N13" s="19"/>
      <c r="O13" s="19"/>
      <c r="P13" s="37"/>
      <c r="Q13" s="19"/>
      <c r="R13" s="19"/>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1">
        <v>1</v>
      </c>
      <c r="IF13" s="21" t="s">
        <v>32</v>
      </c>
      <c r="IG13" s="21" t="s">
        <v>33</v>
      </c>
      <c r="IH13" s="21">
        <v>10</v>
      </c>
      <c r="II13" s="21" t="s">
        <v>34</v>
      </c>
    </row>
    <row r="14" spans="1:243" s="20" customFormat="1" ht="28.5">
      <c r="A14" s="33">
        <v>1.1</v>
      </c>
      <c r="B14" s="69" t="s">
        <v>54</v>
      </c>
      <c r="C14" s="34" t="s">
        <v>39</v>
      </c>
      <c r="D14" s="70">
        <v>12</v>
      </c>
      <c r="E14" s="68" t="s">
        <v>56</v>
      </c>
      <c r="F14" s="59">
        <v>5576</v>
      </c>
      <c r="G14" s="22"/>
      <c r="H14" s="15"/>
      <c r="I14" s="36" t="s">
        <v>36</v>
      </c>
      <c r="J14" s="16">
        <f>IF(I14="Less(-)",-1,1)</f>
        <v>1</v>
      </c>
      <c r="K14" s="17" t="s">
        <v>44</v>
      </c>
      <c r="L14" s="17" t="s">
        <v>6</v>
      </c>
      <c r="M14" s="42"/>
      <c r="N14" s="22"/>
      <c r="O14" s="22"/>
      <c r="P14" s="43"/>
      <c r="Q14" s="22"/>
      <c r="R14" s="22"/>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total_amount_ba($B$2,$D$2,D14,F14,J14,K14,M14)</f>
        <v>66912</v>
      </c>
      <c r="BB14" s="66">
        <f>BA14+SUM(N14:AZ14)</f>
        <v>66912</v>
      </c>
      <c r="BC14" s="41" t="str">
        <f>SpellNumber(L14,BB14)</f>
        <v>INR  Sixty Six Thousand Nine Hundred &amp; Twelve  Only</v>
      </c>
      <c r="IE14" s="21">
        <v>1.01</v>
      </c>
      <c r="IF14" s="21" t="s">
        <v>37</v>
      </c>
      <c r="IG14" s="21" t="s">
        <v>33</v>
      </c>
      <c r="IH14" s="21">
        <v>123.223</v>
      </c>
      <c r="II14" s="21" t="s">
        <v>35</v>
      </c>
    </row>
    <row r="15" spans="1:243" s="20" customFormat="1" ht="57" customHeight="1">
      <c r="A15" s="33">
        <v>2</v>
      </c>
      <c r="B15" s="69" t="s">
        <v>55</v>
      </c>
      <c r="C15" s="34" t="s">
        <v>40</v>
      </c>
      <c r="D15" s="70">
        <v>12</v>
      </c>
      <c r="E15" s="68" t="s">
        <v>56</v>
      </c>
      <c r="F15" s="59">
        <v>845.75</v>
      </c>
      <c r="G15" s="22"/>
      <c r="H15" s="22"/>
      <c r="I15" s="36" t="s">
        <v>36</v>
      </c>
      <c r="J15" s="16">
        <f>IF(I15="Less(-)",-1,1)</f>
        <v>1</v>
      </c>
      <c r="K15" s="17" t="s">
        <v>44</v>
      </c>
      <c r="L15" s="17" t="s">
        <v>6</v>
      </c>
      <c r="M15" s="44"/>
      <c r="N15" s="22"/>
      <c r="O15" s="22"/>
      <c r="P15" s="43"/>
      <c r="Q15" s="22"/>
      <c r="R15" s="22"/>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0">
        <f>total_amount_ba($B$2,$D$2,D15,F15,J15,K15,M15)</f>
        <v>10149</v>
      </c>
      <c r="BB15" s="66">
        <f>BA15+SUM(N15:AZ15)</f>
        <v>10149</v>
      </c>
      <c r="BC15" s="41" t="str">
        <f>SpellNumber(L15,BB15)</f>
        <v>INR  Ten Thousand One Hundred &amp; Forty Nine  Only</v>
      </c>
      <c r="IE15" s="21">
        <v>1.02</v>
      </c>
      <c r="IF15" s="21" t="s">
        <v>38</v>
      </c>
      <c r="IG15" s="21" t="s">
        <v>39</v>
      </c>
      <c r="IH15" s="21">
        <v>213</v>
      </c>
      <c r="II15" s="21" t="s">
        <v>35</v>
      </c>
    </row>
    <row r="16" spans="1:243" s="20" customFormat="1" ht="34.5" customHeight="1">
      <c r="A16" s="45" t="s">
        <v>42</v>
      </c>
      <c r="B16" s="46"/>
      <c r="C16" s="47"/>
      <c r="D16" s="48"/>
      <c r="E16" s="48"/>
      <c r="F16" s="48"/>
      <c r="G16" s="48"/>
      <c r="H16" s="49"/>
      <c r="I16" s="49"/>
      <c r="J16" s="49"/>
      <c r="K16" s="49"/>
      <c r="L16" s="50"/>
      <c r="BA16" s="61">
        <f>SUM(BA13:BA15)</f>
        <v>77061</v>
      </c>
      <c r="BB16" s="65">
        <f>SUM(BB13:BB15)</f>
        <v>77061</v>
      </c>
      <c r="BC16" s="41" t="str">
        <f>SpellNumber($E$2,BB16)</f>
        <v>INR  Seventy Seven Thousand  &amp;Sixty One  Only</v>
      </c>
      <c r="IE16" s="21">
        <v>4</v>
      </c>
      <c r="IF16" s="21" t="s">
        <v>38</v>
      </c>
      <c r="IG16" s="21" t="s">
        <v>41</v>
      </c>
      <c r="IH16" s="21">
        <v>10</v>
      </c>
      <c r="II16" s="21" t="s">
        <v>35</v>
      </c>
    </row>
    <row r="17" spans="1:243" s="25" customFormat="1" ht="33.75" customHeight="1">
      <c r="A17" s="46" t="s">
        <v>46</v>
      </c>
      <c r="B17" s="51"/>
      <c r="C17" s="23"/>
      <c r="D17" s="52"/>
      <c r="E17" s="53" t="s">
        <v>52</v>
      </c>
      <c r="F17" s="63"/>
      <c r="G17" s="54"/>
      <c r="H17" s="24"/>
      <c r="I17" s="24"/>
      <c r="J17" s="24"/>
      <c r="K17" s="55"/>
      <c r="L17" s="56"/>
      <c r="M17" s="57"/>
      <c r="O17" s="20"/>
      <c r="P17" s="20"/>
      <c r="Q17" s="20"/>
      <c r="R17" s="20"/>
      <c r="S17" s="20"/>
      <c r="BA17" s="62">
        <f>IF(ISBLANK(F17),0,IF(E17="Excess (+)",ROUND(BA16+(BA16*F17),2),IF(E17="Less (-)",ROUND(BA16+(BA16*F17*(-1)),2),IF(E17="At Par",BA16,0))))</f>
        <v>0</v>
      </c>
      <c r="BB17" s="64">
        <f>ROUND(BA17,0)</f>
        <v>0</v>
      </c>
      <c r="BC17" s="41" t="str">
        <f>SpellNumber($E$2,BA17)</f>
        <v>INR Zero Only</v>
      </c>
      <c r="IE17" s="26"/>
      <c r="IF17" s="26"/>
      <c r="IG17" s="26"/>
      <c r="IH17" s="26"/>
      <c r="II17" s="26"/>
    </row>
    <row r="18" spans="1:243" s="25" customFormat="1" ht="41.25" customHeight="1">
      <c r="A18" s="45" t="s">
        <v>45</v>
      </c>
      <c r="B18" s="45"/>
      <c r="C18" s="74" t="str">
        <f>SpellNumber($E$2,BA17)</f>
        <v>INR Zero Only</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6"/>
      <c r="IE18" s="26"/>
      <c r="IF18" s="26"/>
      <c r="IG18" s="26"/>
      <c r="IH18" s="26"/>
      <c r="II18" s="26"/>
    </row>
    <row r="19" spans="3:243" s="12" customFormat="1" ht="15">
      <c r="C19" s="27"/>
      <c r="D19" s="27"/>
      <c r="E19" s="27"/>
      <c r="F19" s="27"/>
      <c r="G19" s="27"/>
      <c r="H19" s="27"/>
      <c r="I19" s="27"/>
      <c r="J19" s="27"/>
      <c r="K19" s="27"/>
      <c r="L19" s="27"/>
      <c r="M19" s="27"/>
      <c r="O19" s="27"/>
      <c r="BA19" s="27"/>
      <c r="BC19" s="27"/>
      <c r="IE19" s="13"/>
      <c r="IF19" s="13"/>
      <c r="IG19" s="13"/>
      <c r="IH19" s="13"/>
      <c r="II19" s="13"/>
    </row>
  </sheetData>
  <sheetProtection password="EEC8" sheet="1" selectLockedCells="1"/>
  <mergeCells count="8">
    <mergeCell ref="A9:BC9"/>
    <mergeCell ref="C18:BC18"/>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
      <formula1>IF(E17="Select",-1,IF(E17="At Par",0,0))</formula1>
      <formula2>IF(E17="Select",-1,IF(E17="At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
      <formula1>0</formula1>
      <formula2>IF(E17&lt;&gt;"Select",99.9,0)</formula2>
    </dataValidation>
    <dataValidation type="list" allowBlank="1" showInputMessage="1" showErrorMessage="1" sqref="L14 L13 L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allowBlank="1" showInputMessage="1" showErrorMessage="1" promptTitle="Itemcode/Make" prompt="Please enter text" sqref="C13:C15"/>
    <dataValidation type="decimal" allowBlank="1" showInputMessage="1" showErrorMessage="1" errorTitle="Invalid Entry" error="Only Numeric Values are allowed. " sqref="A13:A1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sqref="I13:I15">
      <formula1>"Excess(+), Less(-)"</formula1>
    </dataValidation>
    <dataValidation allowBlank="1" showInputMessage="1" showErrorMessage="1" promptTitle="Addition / Deduction" prompt="Please Choose the correct One" sqref="J13:J15"/>
    <dataValidation type="list" allowBlank="1" showInputMessage="1" showErrorMessage="1" sqref="C2">
      <formula1>"Normal, SingleWindow, Alternate"</formula1>
    </dataValidation>
    <dataValidation type="list" allowBlank="1" showInputMessage="1" showErrorMessage="1" sqref="K13:K15">
      <formula1>"Partial Conversion, Full Conversion"</formula1>
    </dataValidation>
    <dataValidation type="list" allowBlank="1" showInputMessage="1" showErrorMessage="1" sqref="E17">
      <formula1>"Select, Excess (+), Less (-)"</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2</v>
      </c>
      <c r="F6" s="83"/>
      <c r="G6" s="83"/>
      <c r="H6" s="83"/>
      <c r="I6" s="83"/>
      <c r="J6" s="83"/>
      <c r="K6" s="83"/>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2023-01-09T06:32:13Z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