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<sst xmlns="http://schemas.openxmlformats.org/spreadsheetml/2006/main" count="499" uniqueCount="199">
  <si>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</si>
  <si>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</si>
  <si>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</si>
  <si>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</si>
  <si>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</si>
  <si>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</si>
  <si>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</si>
  <si>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</si>
  <si>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</si>
  <si>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</si>
  <si>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</si>
  <si>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</si>
  <si>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</si>
  <si>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</si>
  <si>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</si>
  <si>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</si>
  <si>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</si>
  <si>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</si>
  <si>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</si>
  <si>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</si>
  <si>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</si>
  <si>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</si>
  <si>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</si>
  <si>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</si>
  <si>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</si>
  <si>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</si>
  <si>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</si>
  <si>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</si>
  <si>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</si>
  <si>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</si>
  <si>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</si>
  <si>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</si>
  <si>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</si>
  <si>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</si>
  <si>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</si>
  <si>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</si>
  <si>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</si>
  <si>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</si>
  <si>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</si>
  <si>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</si>
  <si>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</si>
  <si>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</si>
  <si>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</si>
  <si>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</si>
  <si>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</si>
  <si>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</si>
  <si>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</si>
  <si>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</si>
  <si>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</si>
  <si>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</si>
  <si>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</si>
  <si>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</si>
  <si>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</si>
  <si>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</si>
  <si>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</si>
  <si>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</si>
  <si>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</si>
  <si>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</si>
  <si>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</si>
  <si>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</si>
  <si>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</si>
  <si>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</si>
  <si>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</si>
  <si>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</si>
  <si>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</si>
  <si>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</si>
  <si>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</si>
  <si>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</si>
  <si>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</si>
  <si>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</si>
  <si>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</si>
  <si>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</si>
  <si>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</si>
  <si>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</si>
  <si>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</si>
  <si>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</si>
  <si>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</si>
  <si>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</si>
  <si>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</si>
  <si>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</si>
  <si>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</si>
  <si>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</si>
  <si>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</si>
  <si>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</si>
  <si>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item no.42</t>
  </si>
  <si>
    <t>item no.43</t>
  </si>
  <si>
    <t>item no.44</t>
  </si>
  <si>
    <t>item no.45</t>
  </si>
  <si>
    <t>item no.46</t>
  </si>
  <si>
    <t>Cum</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</si>
  <si>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</si>
  <si>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</si>
  <si>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</si>
  <si>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</si>
  <si>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</si>
  <si>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</si>
  <si>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</si>
  <si>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</si>
  <si>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</si>
  <si>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</si>
  <si>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</si>
  <si>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</si>
  <si>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</si>
  <si>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</si>
  <si>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</si>
  <si>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</si>
  <si>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</si>
  <si>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</si>
  <si>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</si>
  <si>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</si>
  <si>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</si>
  <si>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</si>
  <si>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</si>
  <si>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</si>
  <si>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3½ X 400 sq. mm</t>
  </si>
  <si>
    <t>Providing, laying and fixing following dia G.I. pipe (medium class) in ground complete with G.I. fittings including trenching (75 cm deep)and re-filling etc. as required</t>
  </si>
  <si>
    <t>100 mm Dia</t>
  </si>
  <si>
    <t>Providing brick work (in width 225 mm or more) with F.P.S. bricks of class designation 7.5 in cement mortar 1:4 (1 cement : 4 coarse sand) at all levels</t>
  </si>
  <si>
    <t>Providing 15 mm thick cement plaster of mix 1:4 (1 cement : 4 fine sand) at all levels.</t>
  </si>
  <si>
    <t>Supplying and laying of one no. 4 C x 4.0 sq.mm.  XLPE steel armoured copper conductor power cable of grade 1.1 kV  as per following details.</t>
  </si>
  <si>
    <t>Direct in ground including excavation, sand cushioning, protective covering  and refilling the trench as reqd.</t>
  </si>
  <si>
    <t>In the existing RCC / HUME / STONE WARE / METAL pipe as reqd.</t>
  </si>
  <si>
    <t>Direct in the existing masonry open duct as reqd.</t>
  </si>
  <si>
    <t>Supplying and laying chequered plate in cut pcs of 6mm thick with handle cutting/ welding as required complete.</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</si>
  <si>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</si>
  <si>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</si>
  <si>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</si>
  <si>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</si>
  <si>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</si>
  <si>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</si>
  <si>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</si>
  <si>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</si>
  <si>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</si>
  <si>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</si>
  <si>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</si>
  <si>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</si>
  <si>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</si>
  <si>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</si>
  <si>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</si>
  <si>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</si>
  <si>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</si>
  <si>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Sqr. Mtr.</t>
  </si>
  <si>
    <t>INR Zero Only</t>
  </si>
  <si>
    <t>Excess (+)</t>
  </si>
  <si>
    <t>EARTH WORK</t>
  </si>
  <si>
    <t>STEEL WORK</t>
  </si>
  <si>
    <t>Providing and fixing hand rail of approved size by welding etc. to steel ladder railing, balcony railing, staircase railing and similar works, including applying priming coat of approved steel primer.</t>
  </si>
  <si>
    <t>M.S. tube</t>
  </si>
  <si>
    <t>FLOORING</t>
  </si>
  <si>
    <t>FINISHING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</si>
  <si>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</si>
  <si>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</si>
  <si>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</si>
  <si>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</si>
  <si>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</si>
  <si>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</si>
  <si>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</si>
  <si>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</si>
  <si>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</si>
  <si>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</si>
  <si>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DRAINAGE</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</si>
  <si>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</si>
  <si>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</si>
  <si>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MINOR CIVIL MAINTENANCE WORK:</t>
  </si>
  <si>
    <t>cum</t>
  </si>
  <si>
    <t>sqm</t>
  </si>
  <si>
    <t>kg</t>
  </si>
  <si>
    <t>each</t>
  </si>
  <si>
    <t>metre</t>
  </si>
  <si>
    <t>Tender Inviting Authority: DOIP, IIT Kanpur</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</si>
  <si>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</si>
  <si>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</si>
  <si>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</si>
  <si>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(one or more coats applied @ 0.83 ltr/10 sqm).</t>
  </si>
  <si>
    <t>Repainting G.I. pipes and fittings with synthetic enamel white paint with one coat of approved quality :</t>
  </si>
  <si>
    <t>25 mm diameter pipe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</si>
  <si>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</si>
  <si>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</si>
  <si>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</si>
  <si>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 under this item shall be made only after proper wet curing has been done and surface has been satisfactorily evaluated by sounding / tapping with a blunt metal instrument and/or the 75mm size cube crushing strength at the end of 28 days to be not less than 30 N/Sqmm2).</t>
  </si>
  <si>
    <t>50 mm average thickness in 3 layers.</t>
  </si>
  <si>
    <t xml:space="preserve">MINOR CIVIL MAINTENANCE WORK.
</t>
  </si>
  <si>
    <t xml:space="preserve">Applying Fosroc Nitozink  primer STD coat on corroded steel bars as per manufacturer specification.
</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</si>
  <si>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</si>
  <si>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</si>
  <si>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</si>
  <si>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</si>
  <si>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</si>
  <si>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Dismantling stone slab flooring laid in cement mortar including stacking of serviceable material and disposal of unserviceable material within 50 metres lead.</t>
  </si>
  <si>
    <t>ROAD WORK</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</si>
  <si>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t>
  </si>
  <si>
    <t>Cement concrete prepared with batch mixing machine</t>
  </si>
  <si>
    <t>Providing and laying non-pressure NP2 class (light duty) R.C.C. pipes with collars jointed with stiff mixture of cement mortar in the proportion of 1:2 (1 cement : 2 fine sand) including testing of joints etc. complete :</t>
  </si>
  <si>
    <t>150 mm dia. R.C.C. pipe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</si>
  <si>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</si>
  <si>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Fixing kota stone strip with C.M 1:4 in C.C roads i/c cutting the cota stone in strips.
</t>
  </si>
  <si>
    <t>Rm</t>
  </si>
  <si>
    <t>Name of Work:  Minor rectification works in GH-1 and structural repair and painting works in toilets of all blocks of Hall - 5</t>
  </si>
  <si>
    <t>NIT No:  Civil/11/08/2023-1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</si>
</sst>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12" fillId="0" borderId="11" xfId="67" applyNumberFormat="1" applyFont="1" applyFill="1" applyBorder="1" applyAlignment="1" applyProtection="1">
      <alignment vertical="center" wrapText="1"/>
      <protection locked="0"/>
    </xf>
    <xf numFmtId="2" fontId="19" fillId="0" borderId="13" xfId="59" applyNumberFormat="1" applyFont="1" applyFill="1" applyBorder="1" applyAlignment="1">
      <alignment vertical="top"/>
      <protection/>
    </xf>
    <xf numFmtId="10" fontId="18" fillId="33" borderId="11" xfId="67"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2" fontId="14" fillId="0" borderId="15"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1" fillId="0" borderId="16" xfId="56" applyNumberFormat="1" applyFont="1" applyFill="1" applyBorder="1" applyAlignment="1">
      <alignment horizontal="center" vertical="top" wrapText="1"/>
      <protection/>
    </xf>
    <xf numFmtId="0" fontId="5" fillId="0" borderId="0" xfId="56" applyNumberFormat="1" applyFont="1" applyFill="1" applyAlignment="1">
      <alignment vertical="top" wrapText="1"/>
      <protection/>
    </xf>
    <xf numFmtId="0" fontId="7" fillId="0" borderId="10" xfId="59" applyFont="1" applyBorder="1" applyAlignment="1">
      <alignment horizontal="left" vertical="top"/>
      <protection/>
    </xf>
    <xf numFmtId="0" fontId="7" fillId="0" borderId="17" xfId="59" applyFont="1" applyBorder="1" applyAlignment="1">
      <alignment horizontal="left" vertical="top"/>
      <protection/>
    </xf>
    <xf numFmtId="0" fontId="15" fillId="0" borderId="12" xfId="56" applyFont="1" applyBorder="1" applyAlignment="1">
      <alignment vertical="top"/>
      <protection/>
    </xf>
    <xf numFmtId="0" fontId="17" fillId="33" borderId="11" xfId="59" applyFont="1" applyFill="1" applyBorder="1" applyAlignment="1" applyProtection="1">
      <alignment vertical="center" wrapText="1"/>
      <protection locked="0"/>
    </xf>
    <xf numFmtId="0" fontId="15" fillId="0" borderId="11" xfId="59" applyFont="1" applyBorder="1" applyAlignment="1">
      <alignment vertical="top"/>
      <protection/>
    </xf>
    <xf numFmtId="0" fontId="4" fillId="0" borderId="11" xfId="56" applyFont="1" applyBorder="1" applyAlignment="1">
      <alignment vertical="top"/>
      <protection/>
    </xf>
    <xf numFmtId="0" fontId="12" fillId="0" borderId="11" xfId="59" applyFont="1" applyBorder="1" applyAlignment="1" applyProtection="1">
      <alignment vertical="center" wrapText="1"/>
      <protection locked="0"/>
    </xf>
    <xf numFmtId="0" fontId="16" fillId="0" borderId="11" xfId="59" applyFont="1" applyBorder="1" applyAlignment="1">
      <alignment vertical="center" wrapText="1"/>
      <protection/>
    </xf>
    <xf numFmtId="0" fontId="4" fillId="0" borderId="0" xfId="56" applyFont="1" applyAlignment="1">
      <alignment vertical="top"/>
      <protection/>
    </xf>
    <xf numFmtId="2" fontId="14" fillId="0" borderId="18" xfId="59" applyNumberFormat="1" applyFont="1" applyBorder="1" applyAlignment="1">
      <alignment horizontal="right" vertical="top"/>
      <protection/>
    </xf>
    <xf numFmtId="0" fontId="4" fillId="0" borderId="13" xfId="59" applyFont="1" applyBorder="1" applyAlignment="1">
      <alignment vertical="top" wrapText="1"/>
      <protection/>
    </xf>
    <xf numFmtId="0" fontId="7" fillId="0" borderId="15" xfId="59" applyFont="1" applyBorder="1" applyAlignment="1">
      <alignment horizontal="left" vertical="top"/>
      <protection/>
    </xf>
    <xf numFmtId="0" fontId="7" fillId="0" borderId="19" xfId="59" applyFont="1" applyBorder="1" applyAlignment="1">
      <alignment horizontal="left" vertical="top"/>
      <protection/>
    </xf>
    <xf numFmtId="0" fontId="4" fillId="0" borderId="20" xfId="59" applyFont="1" applyBorder="1" applyAlignment="1">
      <alignment vertical="top"/>
      <protection/>
    </xf>
    <xf numFmtId="0" fontId="4" fillId="0" borderId="0" xfId="59" applyFont="1" applyAlignment="1">
      <alignment vertical="top"/>
      <protection/>
    </xf>
    <xf numFmtId="0" fontId="14" fillId="0" borderId="21" xfId="59" applyFont="1" applyBorder="1" applyAlignment="1">
      <alignment vertical="top"/>
      <protection/>
    </xf>
    <xf numFmtId="0" fontId="4" fillId="0" borderId="21" xfId="59" applyFont="1" applyBorder="1" applyAlignment="1">
      <alignment vertical="top"/>
      <protection/>
    </xf>
    <xf numFmtId="2" fontId="14" fillId="0" borderId="22" xfId="59" applyNumberFormat="1" applyFont="1" applyBorder="1" applyAlignment="1">
      <alignment vertical="top"/>
      <protection/>
    </xf>
    <xf numFmtId="0" fontId="4" fillId="0" borderId="23" xfId="59" applyFont="1" applyBorder="1" applyAlignment="1">
      <alignment vertical="top" wrapText="1"/>
      <protection/>
    </xf>
    <xf numFmtId="0" fontId="16" fillId="0" borderId="11" xfId="59" applyFont="1" applyFill="1" applyBorder="1" applyAlignment="1" applyProtection="1">
      <alignment vertical="center" wrapText="1"/>
      <protection locked="0"/>
    </xf>
    <xf numFmtId="2" fontId="7" fillId="0" borderId="18"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left" vertical="top"/>
      <protection locked="0"/>
    </xf>
    <xf numFmtId="2" fontId="4" fillId="0" borderId="11" xfId="59" applyNumberFormat="1" applyFont="1" applyFill="1" applyBorder="1" applyAlignment="1">
      <alignment horizontal="left" vertical="top"/>
      <protection/>
    </xf>
    <xf numFmtId="2" fontId="4" fillId="0" borderId="11" xfId="56" applyNumberFormat="1" applyFont="1" applyFill="1" applyBorder="1" applyAlignment="1">
      <alignment horizontal="left" vertical="top"/>
      <protection/>
    </xf>
    <xf numFmtId="2" fontId="7" fillId="33" borderId="11"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left" vertical="top" wrapText="1"/>
      <protection locked="0"/>
    </xf>
    <xf numFmtId="2" fontId="7" fillId="0" borderId="12" xfId="56" applyNumberFormat="1" applyFont="1" applyFill="1" applyBorder="1" applyAlignment="1" applyProtection="1">
      <alignment horizontal="left" vertical="top" wrapText="1"/>
      <protection locked="0"/>
    </xf>
    <xf numFmtId="2" fontId="7" fillId="0" borderId="24" xfId="58" applyNumberFormat="1" applyFont="1" applyFill="1" applyBorder="1" applyAlignment="1">
      <alignment horizontal="left" vertical="top"/>
      <protection/>
    </xf>
    <xf numFmtId="0" fontId="4" fillId="0" borderId="16" xfId="59" applyNumberFormat="1" applyFont="1" applyFill="1" applyBorder="1" applyAlignment="1">
      <alignment horizontal="left" vertical="top" wrapText="1"/>
      <protection/>
    </xf>
    <xf numFmtId="2" fontId="7" fillId="0" borderId="16" xfId="59" applyNumberFormat="1" applyFont="1" applyFill="1" applyBorder="1" applyAlignment="1">
      <alignment horizontal="center" vertical="center"/>
      <protection/>
    </xf>
    <xf numFmtId="0" fontId="58"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2" fontId="0" fillId="0" borderId="16" xfId="0" applyNumberFormat="1" applyFill="1" applyBorder="1" applyAlignment="1">
      <alignment horizontal="center" vertical="center"/>
    </xf>
    <xf numFmtId="0" fontId="23" fillId="0" borderId="16" xfId="0" applyFont="1" applyFill="1" applyBorder="1" applyAlignment="1">
      <alignment horizontal="left" vertical="center" wrapText="1"/>
    </xf>
    <xf numFmtId="0" fontId="14" fillId="0" borderId="13" xfId="59" applyNumberFormat="1" applyFont="1" applyFill="1" applyBorder="1" applyAlignment="1">
      <alignment horizontal="center" vertical="top" wrapText="1"/>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0"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62"/>
  <sheetViews>
    <sheetView showGridLines="0" zoomScale="75" zoomScaleNormal="75" zoomScalePageLayoutView="0" workbookViewId="0" topLeftCell="A1">
      <selection activeCell="BK17" sqref="BK17"/>
    </sheetView>
  </sheetViews>
  <sheetFormatPr defaultColWidth="9.140625" defaultRowHeight="15"/>
  <cols>
    <col min="1" max="1" width="9.57421875" style="1" customWidth="1"/>
    <col min="2" max="2" width="64.57421875" style="1" customWidth="1"/>
    <col min="3" max="3" width="16.710937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36.710937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75" t="str">
        <f>B2&amp;" BoQ"</f>
        <v>Percentage BoQ</v>
      </c>
      <c r="B1" s="75"/>
      <c r="C1" s="75"/>
      <c r="D1" s="75"/>
      <c r="E1" s="75"/>
      <c r="F1" s="75"/>
      <c r="G1" s="75"/>
      <c r="H1" s="75"/>
      <c r="I1" s="75"/>
      <c r="J1" s="75"/>
      <c r="K1" s="75"/>
      <c r="L1" s="75"/>
      <c r="O1" s="5"/>
      <c r="P1" s="5"/>
      <c r="Q1" s="6"/>
      <c r="HZ1" s="6"/>
      <c r="IA1" s="6"/>
      <c r="IB1" s="6"/>
      <c r="IC1" s="6"/>
      <c r="ID1" s="6"/>
    </row>
    <row r="2" spans="1:17" s="4" customFormat="1" ht="25.5" customHeight="1" hidden="1">
      <c r="A2" s="7" t="s">
        <v>0</v>
      </c>
      <c r="B2" s="7" t="s">
        <v>1</v>
      </c>
      <c r="C2" s="7" t="s">
        <v>2</v>
      </c>
      <c r="D2" s="7"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6" t="s">
        <v>169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HZ4" s="10"/>
      <c r="IA4" s="10"/>
      <c r="IB4" s="10"/>
      <c r="IC4" s="10"/>
      <c r="ID4" s="10"/>
    </row>
    <row r="5" spans="1:238" s="9" customFormat="1" ht="38.25" customHeight="1">
      <c r="A5" s="76" t="s">
        <v>197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HZ5" s="10"/>
      <c r="IA5" s="10"/>
      <c r="IB5" s="10"/>
      <c r="IC5" s="10"/>
      <c r="ID5" s="10"/>
    </row>
    <row r="6" spans="1:238" s="9" customFormat="1" ht="30.75" customHeight="1">
      <c r="A6" s="76" t="s">
        <v>198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HZ6" s="10"/>
      <c r="IA6" s="10"/>
      <c r="IB6" s="10"/>
      <c r="IC6" s="10"/>
      <c r="ID6" s="10"/>
    </row>
    <row r="7" spans="1:238"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HZ7" s="10"/>
      <c r="IA7" s="10"/>
      <c r="IB7" s="10"/>
      <c r="IC7" s="10"/>
      <c r="ID7" s="10"/>
    </row>
    <row r="8" spans="1:238" s="12" customFormat="1" ht="58.5" customHeight="1">
      <c r="A8" s="11" t="s">
        <v>40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HZ8" s="13"/>
      <c r="IA8" s="13"/>
      <c r="IB8" s="13"/>
      <c r="IC8" s="13"/>
      <c r="ID8" s="13"/>
    </row>
    <row r="9" spans="1:238" s="14" customFormat="1" ht="61.5" customHeight="1">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HZ9" s="15"/>
      <c r="IA9" s="15"/>
      <c r="IB9" s="15"/>
      <c r="IC9" s="15"/>
      <c r="ID9" s="15"/>
    </row>
    <row r="10" spans="1:238"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HZ10" s="18"/>
      <c r="IA10" s="18"/>
      <c r="IB10" s="18"/>
      <c r="IC10" s="18"/>
      <c r="ID10" s="18"/>
    </row>
    <row r="11" spans="1:238"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HZ11" s="18"/>
      <c r="IA11" s="18"/>
      <c r="IB11" s="18"/>
      <c r="IC11" s="18"/>
      <c r="ID11" s="18"/>
    </row>
    <row r="12" spans="1:238" s="17" customFormat="1" ht="15">
      <c r="A12" s="16">
        <v>1</v>
      </c>
      <c r="B12" s="16">
        <v>2</v>
      </c>
      <c r="C12" s="27">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33">
        <v>7</v>
      </c>
      <c r="BB12" s="33">
        <v>54</v>
      </c>
      <c r="BC12" s="33">
        <v>8</v>
      </c>
      <c r="HZ12" s="18"/>
      <c r="IA12" s="18"/>
      <c r="IB12" s="18"/>
      <c r="IC12" s="18"/>
      <c r="ID12" s="18"/>
    </row>
    <row r="13" spans="1:238" s="17" customFormat="1" ht="18">
      <c r="A13" s="33">
        <v>1</v>
      </c>
      <c r="B13" s="34" t="s">
        <v>92</v>
      </c>
      <c r="C13" s="32"/>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HV13" s="17">
        <v>1</v>
      </c>
      <c r="HW13" s="17" t="s">
        <v>92</v>
      </c>
      <c r="HZ13" s="18"/>
      <c r="IA13" s="18">
        <v>1</v>
      </c>
      <c r="IB13" s="18" t="s">
        <v>92</v>
      </c>
      <c r="IC13" s="18"/>
      <c r="ID13" s="18"/>
    </row>
    <row r="14" spans="1:238" s="21" customFormat="1" ht="15.75">
      <c r="A14" s="30">
        <v>1.01</v>
      </c>
      <c r="B14" s="70" t="s">
        <v>149</v>
      </c>
      <c r="C14" s="66" t="s">
        <v>43</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HV14" s="21">
        <v>1.01</v>
      </c>
      <c r="HW14" s="21" t="s">
        <v>93</v>
      </c>
      <c r="HX14" s="21" t="s">
        <v>43</v>
      </c>
      <c r="HZ14" s="22"/>
      <c r="IA14" s="22">
        <v>1.01</v>
      </c>
      <c r="IB14" s="22" t="s">
        <v>149</v>
      </c>
      <c r="IC14" s="22" t="s">
        <v>43</v>
      </c>
      <c r="ID14" s="22"/>
    </row>
    <row r="15" spans="1:238" s="21" customFormat="1" ht="63">
      <c r="A15" s="30">
        <v>1.02</v>
      </c>
      <c r="B15" s="70" t="s">
        <v>150</v>
      </c>
      <c r="C15" s="66" t="s">
        <v>44</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HV15" s="21">
        <v>1.02</v>
      </c>
      <c r="HW15" s="21" t="s">
        <v>94</v>
      </c>
      <c r="HX15" s="21" t="s">
        <v>44</v>
      </c>
      <c r="HZ15" s="22"/>
      <c r="IA15" s="22">
        <v>1.02</v>
      </c>
      <c r="IB15" s="22" t="s">
        <v>150</v>
      </c>
      <c r="IC15" s="22" t="s">
        <v>44</v>
      </c>
      <c r="ID15" s="22"/>
    </row>
    <row r="16" spans="1:239" s="21" customFormat="1" ht="28.5">
      <c r="A16" s="30">
        <v>1.03</v>
      </c>
      <c r="B16" s="70" t="s">
        <v>151</v>
      </c>
      <c r="C16" s="66" t="s">
        <v>45</v>
      </c>
      <c r="D16" s="67">
        <v>2504</v>
      </c>
      <c r="E16" s="68" t="s">
        <v>165</v>
      </c>
      <c r="F16" s="69">
        <v>81.33</v>
      </c>
      <c r="G16" s="56"/>
      <c r="H16" s="57"/>
      <c r="I16" s="58" t="s">
        <v>34</v>
      </c>
      <c r="J16" s="59">
        <f>IF(I16="Less(-)",-1,1)</f>
        <v>1</v>
      </c>
      <c r="K16" s="57" t="s">
        <v>35</v>
      </c>
      <c r="L16" s="57" t="s">
        <v>4</v>
      </c>
      <c r="M16" s="60"/>
      <c r="N16" s="57"/>
      <c r="O16" s="57"/>
      <c r="P16" s="61"/>
      <c r="Q16" s="57"/>
      <c r="R16" s="57"/>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5">
        <f>ROUND(total_amount_ba($B$2,$D$2,D16,F16,J16,K16,M16),0)</f>
        <v>203650</v>
      </c>
      <c r="BB16" s="63">
        <f>BA16+SUM(N16:AZ16)</f>
        <v>203650</v>
      </c>
      <c r="BC16" s="64" t="str">
        <f>SpellNumber(L16,BB16)</f>
        <v>INR  Two Lakh Three Thousand Six Hundred &amp; Fifty  Only</v>
      </c>
      <c r="HV16" s="21">
        <v>1.03</v>
      </c>
      <c r="HW16" s="21" t="s">
        <v>95</v>
      </c>
      <c r="HX16" s="21" t="s">
        <v>45</v>
      </c>
      <c r="HZ16" s="22"/>
      <c r="IA16" s="22">
        <v>1.03</v>
      </c>
      <c r="IB16" s="22" t="s">
        <v>151</v>
      </c>
      <c r="IC16" s="22" t="s">
        <v>45</v>
      </c>
      <c r="ID16" s="22">
        <v>2504</v>
      </c>
      <c r="IE16" s="21" t="s">
        <v>165</v>
      </c>
    </row>
    <row r="17" spans="1:239" s="21" customFormat="1" ht="63">
      <c r="A17" s="30">
        <v>1.04</v>
      </c>
      <c r="B17" s="70" t="s">
        <v>153</v>
      </c>
      <c r="C17" s="66" t="s">
        <v>54</v>
      </c>
      <c r="D17" s="67">
        <v>1183</v>
      </c>
      <c r="E17" s="68" t="s">
        <v>165</v>
      </c>
      <c r="F17" s="69">
        <v>108.59</v>
      </c>
      <c r="G17" s="56"/>
      <c r="H17" s="57"/>
      <c r="I17" s="58" t="s">
        <v>34</v>
      </c>
      <c r="J17" s="59">
        <f>IF(I17="Less(-)",-1,1)</f>
        <v>1</v>
      </c>
      <c r="K17" s="57" t="s">
        <v>35</v>
      </c>
      <c r="L17" s="57" t="s">
        <v>4</v>
      </c>
      <c r="M17" s="60"/>
      <c r="N17" s="57"/>
      <c r="O17" s="57"/>
      <c r="P17" s="61"/>
      <c r="Q17" s="57"/>
      <c r="R17" s="57"/>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5">
        <f>ROUND(total_amount_ba($B$2,$D$2,D17,F17,J17,K17,M17),0)</f>
        <v>128462</v>
      </c>
      <c r="BB17" s="63">
        <f>BA17+SUM(N17:AZ17)</f>
        <v>128462</v>
      </c>
      <c r="BC17" s="64" t="str">
        <f>SpellNumber(L17,BB17)</f>
        <v>INR  One Lakh Twenty Eight Thousand Four Hundred &amp; Sixty Two  Only</v>
      </c>
      <c r="HV17" s="21">
        <v>1.04</v>
      </c>
      <c r="HW17" s="21" t="s">
        <v>96</v>
      </c>
      <c r="HX17" s="21" t="s">
        <v>54</v>
      </c>
      <c r="HZ17" s="22"/>
      <c r="IA17" s="22">
        <v>1.04</v>
      </c>
      <c r="IB17" s="22" t="s">
        <v>153</v>
      </c>
      <c r="IC17" s="22" t="s">
        <v>54</v>
      </c>
      <c r="ID17" s="22">
        <v>1183</v>
      </c>
      <c r="IE17" s="21" t="s">
        <v>165</v>
      </c>
    </row>
    <row r="18" spans="1:239" s="21" customFormat="1" ht="63">
      <c r="A18" s="30">
        <v>1.05</v>
      </c>
      <c r="B18" s="70" t="s">
        <v>170</v>
      </c>
      <c r="C18" s="66" t="s">
        <v>46</v>
      </c>
      <c r="D18" s="67">
        <v>1183</v>
      </c>
      <c r="E18" s="68" t="s">
        <v>165</v>
      </c>
      <c r="F18" s="69">
        <v>18.28</v>
      </c>
      <c r="G18" s="56"/>
      <c r="H18" s="57"/>
      <c r="I18" s="58" t="s">
        <v>34</v>
      </c>
      <c r="J18" s="59">
        <f>IF(I18="Less(-)",-1,1)</f>
        <v>1</v>
      </c>
      <c r="K18" s="57" t="s">
        <v>35</v>
      </c>
      <c r="L18" s="57" t="s">
        <v>4</v>
      </c>
      <c r="M18" s="60"/>
      <c r="N18" s="57"/>
      <c r="O18" s="57"/>
      <c r="P18" s="61"/>
      <c r="Q18" s="57"/>
      <c r="R18" s="57"/>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A18" s="65">
        <f>ROUND(total_amount_ba($B$2,$D$2,D18,F18,J18,K18,M18),0)</f>
        <v>21625</v>
      </c>
      <c r="BB18" s="63">
        <f>BA18+SUM(N18:AZ18)</f>
        <v>21625</v>
      </c>
      <c r="BC18" s="64" t="str">
        <f>SpellNumber(L18,BB18)</f>
        <v>INR  Twenty One Thousand Six Hundred &amp; Twenty Five  Only</v>
      </c>
      <c r="HV18" s="21">
        <v>1.05</v>
      </c>
      <c r="HW18" s="21" t="s">
        <v>126</v>
      </c>
      <c r="HX18" s="21" t="s">
        <v>46</v>
      </c>
      <c r="HZ18" s="22"/>
      <c r="IA18" s="22">
        <v>1.05</v>
      </c>
      <c r="IB18" s="22" t="s">
        <v>170</v>
      </c>
      <c r="IC18" s="22" t="s">
        <v>46</v>
      </c>
      <c r="ID18" s="22">
        <v>1183</v>
      </c>
      <c r="IE18" s="21" t="s">
        <v>165</v>
      </c>
    </row>
    <row r="19" spans="1:238" s="21" customFormat="1" ht="31.5">
      <c r="A19" s="30">
        <v>1.06</v>
      </c>
      <c r="B19" s="70" t="s">
        <v>152</v>
      </c>
      <c r="C19" s="66" t="s">
        <v>55</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HV19" s="21">
        <v>1.06</v>
      </c>
      <c r="HW19" s="21" t="s">
        <v>97</v>
      </c>
      <c r="HX19" s="21" t="s">
        <v>55</v>
      </c>
      <c r="HZ19" s="22"/>
      <c r="IA19" s="22">
        <v>1.06</v>
      </c>
      <c r="IB19" s="22" t="s">
        <v>152</v>
      </c>
      <c r="IC19" s="22" t="s">
        <v>55</v>
      </c>
      <c r="ID19" s="22"/>
    </row>
    <row r="20" spans="1:239" s="21" customFormat="1" ht="28.5">
      <c r="A20" s="30">
        <v>1.07</v>
      </c>
      <c r="B20" s="70" t="s">
        <v>171</v>
      </c>
      <c r="C20" s="66" t="s">
        <v>56</v>
      </c>
      <c r="D20" s="67">
        <v>84</v>
      </c>
      <c r="E20" s="68" t="s">
        <v>165</v>
      </c>
      <c r="F20" s="69">
        <v>75.89</v>
      </c>
      <c r="G20" s="56"/>
      <c r="H20" s="57"/>
      <c r="I20" s="58" t="s">
        <v>34</v>
      </c>
      <c r="J20" s="59">
        <f>IF(I20="Less(-)",-1,1)</f>
        <v>1</v>
      </c>
      <c r="K20" s="57" t="s">
        <v>35</v>
      </c>
      <c r="L20" s="57" t="s">
        <v>4</v>
      </c>
      <c r="M20" s="60"/>
      <c r="N20" s="57"/>
      <c r="O20" s="57"/>
      <c r="P20" s="61"/>
      <c r="Q20" s="57"/>
      <c r="R20" s="57"/>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5">
        <f>ROUND(total_amount_ba($B$2,$D$2,D20,F20,J20,K20,M20),0)</f>
        <v>6375</v>
      </c>
      <c r="BB20" s="63">
        <f>BA20+SUM(N20:AZ20)</f>
        <v>6375</v>
      </c>
      <c r="BC20" s="64" t="str">
        <f>SpellNumber(L20,BB20)</f>
        <v>INR  Six Thousand Three Hundred &amp; Seventy Five  Only</v>
      </c>
      <c r="HV20" s="21">
        <v>1.07</v>
      </c>
      <c r="HW20" s="21" t="s">
        <v>127</v>
      </c>
      <c r="HX20" s="21" t="s">
        <v>56</v>
      </c>
      <c r="HZ20" s="22"/>
      <c r="IA20" s="22">
        <v>1.07</v>
      </c>
      <c r="IB20" s="22" t="s">
        <v>171</v>
      </c>
      <c r="IC20" s="22" t="s">
        <v>56</v>
      </c>
      <c r="ID20" s="22">
        <v>84</v>
      </c>
      <c r="IE20" s="21" t="s">
        <v>165</v>
      </c>
    </row>
    <row r="21" spans="1:238" s="21" customFormat="1" ht="30.75" customHeight="1">
      <c r="A21" s="30">
        <v>1.08</v>
      </c>
      <c r="B21" s="70" t="s">
        <v>172</v>
      </c>
      <c r="C21" s="66" t="s">
        <v>47</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HV21" s="21">
        <v>1.08</v>
      </c>
      <c r="HW21" s="21" t="s">
        <v>98</v>
      </c>
      <c r="HX21" s="21" t="s">
        <v>47</v>
      </c>
      <c r="HZ21" s="22"/>
      <c r="IA21" s="22">
        <v>1.08</v>
      </c>
      <c r="IB21" s="22" t="s">
        <v>172</v>
      </c>
      <c r="IC21" s="22" t="s">
        <v>47</v>
      </c>
      <c r="ID21" s="22"/>
    </row>
    <row r="22" spans="1:239" s="21" customFormat="1" ht="28.5">
      <c r="A22" s="30">
        <v>1.09</v>
      </c>
      <c r="B22" s="70" t="s">
        <v>173</v>
      </c>
      <c r="C22" s="66" t="s">
        <v>57</v>
      </c>
      <c r="D22" s="67">
        <v>437</v>
      </c>
      <c r="E22" s="68" t="s">
        <v>165</v>
      </c>
      <c r="F22" s="69">
        <v>64.96</v>
      </c>
      <c r="G22" s="56"/>
      <c r="H22" s="57"/>
      <c r="I22" s="58" t="s">
        <v>34</v>
      </c>
      <c r="J22" s="59">
        <f>IF(I22="Less(-)",-1,1)</f>
        <v>1</v>
      </c>
      <c r="K22" s="57" t="s">
        <v>35</v>
      </c>
      <c r="L22" s="57" t="s">
        <v>4</v>
      </c>
      <c r="M22" s="60"/>
      <c r="N22" s="57"/>
      <c r="O22" s="57"/>
      <c r="P22" s="61"/>
      <c r="Q22" s="57"/>
      <c r="R22" s="57"/>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5">
        <f>ROUND(total_amount_ba($B$2,$D$2,D22,F22,J22,K22,M22),0)</f>
        <v>28388</v>
      </c>
      <c r="BB22" s="63">
        <f>BA22+SUM(N22:AZ22)</f>
        <v>28388</v>
      </c>
      <c r="BC22" s="64" t="str">
        <f>SpellNumber(L22,BB22)</f>
        <v>INR  Twenty Eight Thousand Three Hundred &amp; Eighty Eight  Only</v>
      </c>
      <c r="HV22" s="21">
        <v>1.09</v>
      </c>
      <c r="HW22" s="21" t="s">
        <v>128</v>
      </c>
      <c r="HX22" s="21" t="s">
        <v>57</v>
      </c>
      <c r="HZ22" s="22"/>
      <c r="IA22" s="22">
        <v>1.09</v>
      </c>
      <c r="IB22" s="22" t="s">
        <v>173</v>
      </c>
      <c r="IC22" s="22" t="s">
        <v>57</v>
      </c>
      <c r="ID22" s="22">
        <v>437</v>
      </c>
      <c r="IE22" s="21" t="s">
        <v>165</v>
      </c>
    </row>
    <row r="23" spans="1:238" s="21" customFormat="1" ht="15.75">
      <c r="A23" s="30">
        <v>1.1</v>
      </c>
      <c r="B23" s="70" t="s">
        <v>159</v>
      </c>
      <c r="C23" s="66" t="s">
        <v>48</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HV23" s="21">
        <v>1.1</v>
      </c>
      <c r="HW23" s="21" t="s">
        <v>129</v>
      </c>
      <c r="HX23" s="21" t="s">
        <v>48</v>
      </c>
      <c r="HZ23" s="22"/>
      <c r="IA23" s="22">
        <v>1.1</v>
      </c>
      <c r="IB23" s="22" t="s">
        <v>159</v>
      </c>
      <c r="IC23" s="22" t="s">
        <v>48</v>
      </c>
      <c r="ID23" s="22"/>
    </row>
    <row r="24" spans="1:238" s="21" customFormat="1" ht="31.5">
      <c r="A24" s="30">
        <v>1.11</v>
      </c>
      <c r="B24" s="70" t="s">
        <v>174</v>
      </c>
      <c r="C24" s="66" t="s">
        <v>58</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HV24" s="21">
        <v>1.11</v>
      </c>
      <c r="HW24" s="21" t="s">
        <v>130</v>
      </c>
      <c r="HX24" s="21" t="s">
        <v>58</v>
      </c>
      <c r="HZ24" s="22"/>
      <c r="IA24" s="22">
        <v>1.11</v>
      </c>
      <c r="IB24" s="22" t="s">
        <v>174</v>
      </c>
      <c r="IC24" s="22" t="s">
        <v>58</v>
      </c>
      <c r="ID24" s="22"/>
    </row>
    <row r="25" spans="1:239" s="21" customFormat="1" ht="28.5">
      <c r="A25" s="30">
        <v>1.12</v>
      </c>
      <c r="B25" s="70" t="s">
        <v>175</v>
      </c>
      <c r="C25" s="66" t="s">
        <v>59</v>
      </c>
      <c r="D25" s="67">
        <v>161</v>
      </c>
      <c r="E25" s="68" t="s">
        <v>168</v>
      </c>
      <c r="F25" s="69">
        <v>10.73</v>
      </c>
      <c r="G25" s="56"/>
      <c r="H25" s="57"/>
      <c r="I25" s="58" t="s">
        <v>34</v>
      </c>
      <c r="J25" s="59">
        <f>IF(I25="Less(-)",-1,1)</f>
        <v>1</v>
      </c>
      <c r="K25" s="57" t="s">
        <v>35</v>
      </c>
      <c r="L25" s="57" t="s">
        <v>4</v>
      </c>
      <c r="M25" s="60"/>
      <c r="N25" s="57"/>
      <c r="O25" s="57"/>
      <c r="P25" s="61"/>
      <c r="Q25" s="57"/>
      <c r="R25" s="57"/>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2"/>
      <c r="BA25" s="65">
        <f>ROUND(total_amount_ba($B$2,$D$2,D25,F25,J25,K25,M25),0)</f>
        <v>1728</v>
      </c>
      <c r="BB25" s="63">
        <f>BA25+SUM(N25:AZ25)</f>
        <v>1728</v>
      </c>
      <c r="BC25" s="64" t="str">
        <f>SpellNumber(L25,BB25)</f>
        <v>INR  One Thousand Seven Hundred &amp; Twenty Eight  Only</v>
      </c>
      <c r="HV25" s="21">
        <v>1.12</v>
      </c>
      <c r="HW25" s="21" t="s">
        <v>131</v>
      </c>
      <c r="HX25" s="21" t="s">
        <v>59</v>
      </c>
      <c r="HZ25" s="22"/>
      <c r="IA25" s="22">
        <v>1.12</v>
      </c>
      <c r="IB25" s="22" t="s">
        <v>175</v>
      </c>
      <c r="IC25" s="22" t="s">
        <v>59</v>
      </c>
      <c r="ID25" s="22">
        <v>161</v>
      </c>
      <c r="IE25" s="21" t="s">
        <v>168</v>
      </c>
    </row>
    <row r="26" spans="1:238" s="21" customFormat="1" ht="33.75" customHeight="1">
      <c r="A26" s="30">
        <v>1.13</v>
      </c>
      <c r="B26" s="70" t="s">
        <v>176</v>
      </c>
      <c r="C26" s="66" t="s">
        <v>60</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HV26" s="21">
        <v>1.13</v>
      </c>
      <c r="HW26" s="21" t="s">
        <v>99</v>
      </c>
      <c r="HX26" s="21" t="s">
        <v>60</v>
      </c>
      <c r="HZ26" s="22"/>
      <c r="IA26" s="22">
        <v>1.13</v>
      </c>
      <c r="IB26" s="22" t="s">
        <v>176</v>
      </c>
      <c r="IC26" s="22" t="s">
        <v>60</v>
      </c>
      <c r="ID26" s="22"/>
    </row>
    <row r="27" spans="1:238" s="21" customFormat="1" ht="47.25">
      <c r="A27" s="30">
        <v>1.14</v>
      </c>
      <c r="B27" s="70" t="s">
        <v>177</v>
      </c>
      <c r="C27" s="66" t="s">
        <v>61</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HV27" s="21">
        <v>1.14</v>
      </c>
      <c r="HW27" s="21" t="s">
        <v>100</v>
      </c>
      <c r="HX27" s="21" t="s">
        <v>61</v>
      </c>
      <c r="HZ27" s="22"/>
      <c r="IA27" s="22">
        <v>1.14</v>
      </c>
      <c r="IB27" s="22" t="s">
        <v>177</v>
      </c>
      <c r="IC27" s="22" t="s">
        <v>61</v>
      </c>
      <c r="ID27" s="22"/>
    </row>
    <row r="28" spans="1:239" s="21" customFormat="1" ht="47.25">
      <c r="A28" s="30">
        <v>1.15</v>
      </c>
      <c r="B28" s="70" t="s">
        <v>178</v>
      </c>
      <c r="C28" s="66" t="s">
        <v>62</v>
      </c>
      <c r="D28" s="67">
        <v>182</v>
      </c>
      <c r="E28" s="68" t="s">
        <v>165</v>
      </c>
      <c r="F28" s="69">
        <v>103.24</v>
      </c>
      <c r="G28" s="56"/>
      <c r="H28" s="57"/>
      <c r="I28" s="58" t="s">
        <v>34</v>
      </c>
      <c r="J28" s="59">
        <f>IF(I28="Less(-)",-1,1)</f>
        <v>1</v>
      </c>
      <c r="K28" s="57" t="s">
        <v>35</v>
      </c>
      <c r="L28" s="57" t="s">
        <v>4</v>
      </c>
      <c r="M28" s="60"/>
      <c r="N28" s="57"/>
      <c r="O28" s="57"/>
      <c r="P28" s="61"/>
      <c r="Q28" s="57"/>
      <c r="R28" s="57"/>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5">
        <f>ROUND(total_amount_ba($B$2,$D$2,D28,F28,J28,K28,M28),0)</f>
        <v>18790</v>
      </c>
      <c r="BB28" s="63">
        <f>BA28+SUM(N28:AZ28)</f>
        <v>18790</v>
      </c>
      <c r="BC28" s="64" t="str">
        <f>SpellNumber(L28,BB28)</f>
        <v>INR  Eighteen Thousand Seven Hundred &amp; Ninety  Only</v>
      </c>
      <c r="HV28" s="21">
        <v>1.15</v>
      </c>
      <c r="HW28" s="21" t="s">
        <v>101</v>
      </c>
      <c r="HX28" s="21" t="s">
        <v>62</v>
      </c>
      <c r="HY28" s="21">
        <v>1</v>
      </c>
      <c r="HZ28" s="22" t="s">
        <v>139</v>
      </c>
      <c r="IA28" s="22">
        <v>1.15</v>
      </c>
      <c r="IB28" s="22" t="s">
        <v>178</v>
      </c>
      <c r="IC28" s="22" t="s">
        <v>62</v>
      </c>
      <c r="ID28" s="22">
        <v>182</v>
      </c>
      <c r="IE28" s="21" t="s">
        <v>165</v>
      </c>
    </row>
    <row r="29" spans="1:238" s="21" customFormat="1" ht="173.25">
      <c r="A29" s="30">
        <v>1.16</v>
      </c>
      <c r="B29" s="70" t="s">
        <v>179</v>
      </c>
      <c r="C29" s="66" t="s">
        <v>63</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HV29" s="21">
        <v>1.16</v>
      </c>
      <c r="HW29" s="21" t="s">
        <v>132</v>
      </c>
      <c r="HX29" s="21" t="s">
        <v>63</v>
      </c>
      <c r="HZ29" s="22"/>
      <c r="IA29" s="22">
        <v>1.16</v>
      </c>
      <c r="IB29" s="22" t="s">
        <v>179</v>
      </c>
      <c r="IC29" s="22" t="s">
        <v>63</v>
      </c>
      <c r="ID29" s="22"/>
    </row>
    <row r="30" spans="1:239" s="21" customFormat="1" ht="28.5">
      <c r="A30" s="30">
        <v>1.17</v>
      </c>
      <c r="B30" s="70" t="s">
        <v>180</v>
      </c>
      <c r="C30" s="66" t="s">
        <v>64</v>
      </c>
      <c r="D30" s="67">
        <v>182</v>
      </c>
      <c r="E30" s="68" t="s">
        <v>165</v>
      </c>
      <c r="F30" s="69">
        <v>895.17</v>
      </c>
      <c r="G30" s="56"/>
      <c r="H30" s="57"/>
      <c r="I30" s="58" t="s">
        <v>34</v>
      </c>
      <c r="J30" s="59">
        <f>IF(I30="Less(-)",-1,1)</f>
        <v>1</v>
      </c>
      <c r="K30" s="57" t="s">
        <v>35</v>
      </c>
      <c r="L30" s="57" t="s">
        <v>4</v>
      </c>
      <c r="M30" s="60"/>
      <c r="N30" s="57"/>
      <c r="O30" s="57"/>
      <c r="P30" s="61"/>
      <c r="Q30" s="57"/>
      <c r="R30" s="57"/>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5">
        <f>ROUND(total_amount_ba($B$2,$D$2,D30,F30,J30,K30,M30),0)</f>
        <v>162921</v>
      </c>
      <c r="BB30" s="63">
        <f>BA30+SUM(N30:AZ30)</f>
        <v>162921</v>
      </c>
      <c r="BC30" s="64" t="str">
        <f>SpellNumber(L30,BB30)</f>
        <v>INR  One Lakh Sixty Two Thousand Nine Hundred &amp; Twenty One  Only</v>
      </c>
      <c r="HV30" s="21">
        <v>1.17</v>
      </c>
      <c r="HW30" s="21" t="s">
        <v>102</v>
      </c>
      <c r="HX30" s="21" t="s">
        <v>64</v>
      </c>
      <c r="HZ30" s="22"/>
      <c r="IA30" s="22">
        <v>1.17</v>
      </c>
      <c r="IB30" s="22" t="s">
        <v>180</v>
      </c>
      <c r="IC30" s="22" t="s">
        <v>64</v>
      </c>
      <c r="ID30" s="22">
        <v>182</v>
      </c>
      <c r="IE30" s="21" t="s">
        <v>165</v>
      </c>
    </row>
    <row r="31" spans="1:238" s="21" customFormat="1" ht="99.75">
      <c r="A31" s="30">
        <v>1.18</v>
      </c>
      <c r="B31" s="70" t="s">
        <v>181</v>
      </c>
      <c r="C31" s="66" t="s">
        <v>49</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HV31" s="21">
        <v>1.18</v>
      </c>
      <c r="HW31" s="21" t="s">
        <v>95</v>
      </c>
      <c r="HX31" s="21" t="s">
        <v>49</v>
      </c>
      <c r="HZ31" s="22"/>
      <c r="IA31" s="22">
        <v>1.18</v>
      </c>
      <c r="IB31" s="35" t="s">
        <v>181</v>
      </c>
      <c r="IC31" s="22" t="s">
        <v>49</v>
      </c>
      <c r="ID31" s="22"/>
    </row>
    <row r="32" spans="1:239" s="21" customFormat="1" ht="228">
      <c r="A32" s="30">
        <v>1.19</v>
      </c>
      <c r="B32" s="70" t="s">
        <v>182</v>
      </c>
      <c r="C32" s="66" t="s">
        <v>65</v>
      </c>
      <c r="D32" s="67">
        <v>182</v>
      </c>
      <c r="E32" s="68" t="s">
        <v>53</v>
      </c>
      <c r="F32" s="69">
        <v>145.98</v>
      </c>
      <c r="G32" s="56"/>
      <c r="H32" s="57"/>
      <c r="I32" s="58" t="s">
        <v>34</v>
      </c>
      <c r="J32" s="59">
        <f>IF(I32="Less(-)",-1,1)</f>
        <v>1</v>
      </c>
      <c r="K32" s="57" t="s">
        <v>35</v>
      </c>
      <c r="L32" s="57" t="s">
        <v>4</v>
      </c>
      <c r="M32" s="60"/>
      <c r="N32" s="57"/>
      <c r="O32" s="57"/>
      <c r="P32" s="61"/>
      <c r="Q32" s="57"/>
      <c r="R32" s="57"/>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2"/>
      <c r="BA32" s="65">
        <f>ROUND(total_amount_ba($B$2,$D$2,D32,F32,J32,K32,M32),0)</f>
        <v>26568</v>
      </c>
      <c r="BB32" s="63">
        <f>BA32+SUM(N32:AZ32)</f>
        <v>26568</v>
      </c>
      <c r="BC32" s="64" t="str">
        <f>SpellNumber(L32,BB32)</f>
        <v>INR  Twenty Six Thousand Five Hundred &amp; Sixty Eight  Only</v>
      </c>
      <c r="HV32" s="21">
        <v>1.19</v>
      </c>
      <c r="HW32" s="21" t="s">
        <v>133</v>
      </c>
      <c r="HX32" s="21" t="s">
        <v>65</v>
      </c>
      <c r="HZ32" s="22"/>
      <c r="IA32" s="22">
        <v>1.19</v>
      </c>
      <c r="IB32" s="35" t="s">
        <v>182</v>
      </c>
      <c r="IC32" s="22" t="s">
        <v>65</v>
      </c>
      <c r="ID32" s="22">
        <v>182</v>
      </c>
      <c r="IE32" s="21" t="s">
        <v>53</v>
      </c>
    </row>
    <row r="33" spans="1:238" s="21" customFormat="1" ht="15.75">
      <c r="A33" s="30">
        <v>1.2</v>
      </c>
      <c r="B33" s="70" t="s">
        <v>144</v>
      </c>
      <c r="C33" s="66" t="s">
        <v>66</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HV33" s="21">
        <v>1.2</v>
      </c>
      <c r="HW33" s="21" t="s">
        <v>134</v>
      </c>
      <c r="HX33" s="21" t="s">
        <v>66</v>
      </c>
      <c r="HZ33" s="22"/>
      <c r="IA33" s="22">
        <v>1.2</v>
      </c>
      <c r="IB33" s="22" t="s">
        <v>144</v>
      </c>
      <c r="IC33" s="22" t="s">
        <v>66</v>
      </c>
      <c r="ID33" s="22"/>
    </row>
    <row r="34" spans="1:238" s="21" customFormat="1" ht="110.25">
      <c r="A34" s="30">
        <v>1.21</v>
      </c>
      <c r="B34" s="70" t="s">
        <v>183</v>
      </c>
      <c r="C34" s="66" t="s">
        <v>67</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HV34" s="21">
        <v>1.21</v>
      </c>
      <c r="HW34" s="21" t="s">
        <v>103</v>
      </c>
      <c r="HX34" s="21" t="s">
        <v>67</v>
      </c>
      <c r="HZ34" s="22"/>
      <c r="IA34" s="22">
        <v>1.21</v>
      </c>
      <c r="IB34" s="22" t="s">
        <v>183</v>
      </c>
      <c r="IC34" s="22" t="s">
        <v>67</v>
      </c>
      <c r="ID34" s="22"/>
    </row>
    <row r="35" spans="1:238" s="21" customFormat="1" ht="15.75">
      <c r="A35" s="30">
        <v>1.22</v>
      </c>
      <c r="B35" s="70" t="s">
        <v>184</v>
      </c>
      <c r="C35" s="66" t="s">
        <v>68</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HV35" s="21">
        <v>1.22</v>
      </c>
      <c r="HW35" s="21" t="s">
        <v>135</v>
      </c>
      <c r="HX35" s="21" t="s">
        <v>68</v>
      </c>
      <c r="HZ35" s="22"/>
      <c r="IA35" s="22">
        <v>1.22</v>
      </c>
      <c r="IB35" s="22" t="s">
        <v>184</v>
      </c>
      <c r="IC35" s="22" t="s">
        <v>68</v>
      </c>
      <c r="ID35" s="22"/>
    </row>
    <row r="36" spans="1:239" s="21" customFormat="1" ht="304.5" customHeight="1">
      <c r="A36" s="30">
        <v>1.23</v>
      </c>
      <c r="B36" s="70" t="s">
        <v>185</v>
      </c>
      <c r="C36" s="66" t="s">
        <v>69</v>
      </c>
      <c r="D36" s="67">
        <v>20</v>
      </c>
      <c r="E36" s="68" t="s">
        <v>168</v>
      </c>
      <c r="F36" s="69">
        <v>365.94</v>
      </c>
      <c r="G36" s="56"/>
      <c r="H36" s="57"/>
      <c r="I36" s="58" t="s">
        <v>34</v>
      </c>
      <c r="J36" s="59">
        <f>IF(I36="Less(-)",-1,1)</f>
        <v>1</v>
      </c>
      <c r="K36" s="57" t="s">
        <v>35</v>
      </c>
      <c r="L36" s="57" t="s">
        <v>4</v>
      </c>
      <c r="M36" s="60"/>
      <c r="N36" s="57"/>
      <c r="O36" s="57"/>
      <c r="P36" s="61"/>
      <c r="Q36" s="57"/>
      <c r="R36" s="57"/>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5">
        <f>ROUND(total_amount_ba($B$2,$D$2,D36,F36,J36,K36,M36),0)</f>
        <v>7319</v>
      </c>
      <c r="BB36" s="63">
        <f>BA36+SUM(N36:AZ36)</f>
        <v>7319</v>
      </c>
      <c r="BC36" s="64" t="str">
        <f>SpellNumber(L36,BB36)</f>
        <v>INR  Seven Thousand Three Hundred &amp; Nineteen  Only</v>
      </c>
      <c r="HV36" s="21">
        <v>1.23</v>
      </c>
      <c r="HW36" s="21" t="s">
        <v>104</v>
      </c>
      <c r="HX36" s="21" t="s">
        <v>69</v>
      </c>
      <c r="HZ36" s="22"/>
      <c r="IA36" s="22">
        <v>1.23</v>
      </c>
      <c r="IB36" s="35" t="s">
        <v>185</v>
      </c>
      <c r="IC36" s="22" t="s">
        <v>69</v>
      </c>
      <c r="ID36" s="22">
        <v>20</v>
      </c>
      <c r="IE36" s="21" t="s">
        <v>168</v>
      </c>
    </row>
    <row r="37" spans="1:238" s="21" customFormat="1" ht="30.75" customHeight="1">
      <c r="A37" s="30">
        <v>1.24</v>
      </c>
      <c r="B37" s="70" t="s">
        <v>145</v>
      </c>
      <c r="C37" s="66" t="s">
        <v>70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HV37" s="21">
        <v>1.24</v>
      </c>
      <c r="HW37" s="21" t="s">
        <v>136</v>
      </c>
      <c r="HX37" s="21" t="s">
        <v>70</v>
      </c>
      <c r="HZ37" s="22"/>
      <c r="IA37" s="22">
        <v>1.24</v>
      </c>
      <c r="IB37" s="22" t="s">
        <v>145</v>
      </c>
      <c r="IC37" s="22" t="s">
        <v>70</v>
      </c>
      <c r="ID37" s="22"/>
    </row>
    <row r="38" spans="1:238" s="21" customFormat="1" ht="47.25">
      <c r="A38" s="30">
        <v>1.25</v>
      </c>
      <c r="B38" s="70" t="s">
        <v>146</v>
      </c>
      <c r="C38" s="66" t="s">
        <v>50</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HV38" s="21">
        <v>1.25</v>
      </c>
      <c r="HW38" s="21" t="s">
        <v>137</v>
      </c>
      <c r="HX38" s="21" t="s">
        <v>50</v>
      </c>
      <c r="HZ38" s="22"/>
      <c r="IA38" s="22">
        <v>1.25</v>
      </c>
      <c r="IB38" s="22" t="s">
        <v>146</v>
      </c>
      <c r="IC38" s="22" t="s">
        <v>50</v>
      </c>
      <c r="ID38" s="22"/>
    </row>
    <row r="39" spans="1:239" s="21" customFormat="1" ht="28.5">
      <c r="A39" s="30">
        <v>1.26</v>
      </c>
      <c r="B39" s="70" t="s">
        <v>147</v>
      </c>
      <c r="C39" s="66" t="s">
        <v>51</v>
      </c>
      <c r="D39" s="67">
        <v>2</v>
      </c>
      <c r="E39" s="68" t="s">
        <v>166</v>
      </c>
      <c r="F39" s="69">
        <v>137.79</v>
      </c>
      <c r="G39" s="56"/>
      <c r="H39" s="57"/>
      <c r="I39" s="58" t="s">
        <v>34</v>
      </c>
      <c r="J39" s="59">
        <f>IF(I39="Less(-)",-1,1)</f>
        <v>1</v>
      </c>
      <c r="K39" s="57" t="s">
        <v>35</v>
      </c>
      <c r="L39" s="57" t="s">
        <v>4</v>
      </c>
      <c r="M39" s="60"/>
      <c r="N39" s="57"/>
      <c r="O39" s="57"/>
      <c r="P39" s="61"/>
      <c r="Q39" s="57"/>
      <c r="R39" s="57"/>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2"/>
      <c r="BA39" s="65">
        <f>ROUND(total_amount_ba($B$2,$D$2,D39,F39,J39,K39,M39),0)</f>
        <v>276</v>
      </c>
      <c r="BB39" s="63">
        <f>BA39+SUM(N39:AZ39)</f>
        <v>276</v>
      </c>
      <c r="BC39" s="64" t="str">
        <f>SpellNumber(L39,BB39)</f>
        <v>INR  Two Hundred &amp; Seventy Six  Only</v>
      </c>
      <c r="HV39" s="21">
        <v>1.26</v>
      </c>
      <c r="HW39" s="21" t="s">
        <v>138</v>
      </c>
      <c r="HX39" s="21" t="s">
        <v>51</v>
      </c>
      <c r="HZ39" s="22"/>
      <c r="IA39" s="22">
        <v>1.26</v>
      </c>
      <c r="IB39" s="22" t="s">
        <v>147</v>
      </c>
      <c r="IC39" s="22" t="s">
        <v>51</v>
      </c>
      <c r="ID39" s="22">
        <v>2</v>
      </c>
      <c r="IE39" s="21" t="s">
        <v>166</v>
      </c>
    </row>
    <row r="40" spans="1:238" s="21" customFormat="1" ht="15.75">
      <c r="A40" s="30">
        <v>1.27</v>
      </c>
      <c r="B40" s="70" t="s">
        <v>148</v>
      </c>
      <c r="C40" s="66" t="s">
        <v>71</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HV40" s="21">
        <v>1.27</v>
      </c>
      <c r="HW40" s="21" t="s">
        <v>105</v>
      </c>
      <c r="HX40" s="21" t="s">
        <v>71</v>
      </c>
      <c r="HZ40" s="22"/>
      <c r="IA40" s="22">
        <v>1.27</v>
      </c>
      <c r="IB40" s="22" t="s">
        <v>148</v>
      </c>
      <c r="IC40" s="22" t="s">
        <v>71</v>
      </c>
      <c r="ID40" s="22"/>
    </row>
    <row r="41" spans="1:238" s="21" customFormat="1" ht="63">
      <c r="A41" s="30">
        <v>1.28</v>
      </c>
      <c r="B41" s="70" t="s">
        <v>186</v>
      </c>
      <c r="C41" s="66" t="s">
        <v>72</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HV41" s="21">
        <v>1.28</v>
      </c>
      <c r="HW41" s="21" t="s">
        <v>101</v>
      </c>
      <c r="HX41" s="21" t="s">
        <v>72</v>
      </c>
      <c r="HY41" s="21">
        <v>1</v>
      </c>
      <c r="HZ41" s="22" t="s">
        <v>91</v>
      </c>
      <c r="IA41" s="22">
        <v>1.28</v>
      </c>
      <c r="IB41" s="22" t="s">
        <v>186</v>
      </c>
      <c r="IC41" s="22" t="s">
        <v>72</v>
      </c>
      <c r="ID41" s="22"/>
    </row>
    <row r="42" spans="1:239" s="21" customFormat="1" ht="28.5">
      <c r="A42" s="30">
        <v>1.29</v>
      </c>
      <c r="B42" s="70" t="s">
        <v>187</v>
      </c>
      <c r="C42" s="66" t="s">
        <v>73</v>
      </c>
      <c r="D42" s="67">
        <v>15</v>
      </c>
      <c r="E42" s="68" t="s">
        <v>165</v>
      </c>
      <c r="F42" s="69">
        <v>1496.36</v>
      </c>
      <c r="G42" s="56"/>
      <c r="H42" s="57"/>
      <c r="I42" s="58" t="s">
        <v>34</v>
      </c>
      <c r="J42" s="59">
        <f>IF(I42="Less(-)",-1,1)</f>
        <v>1</v>
      </c>
      <c r="K42" s="57" t="s">
        <v>35</v>
      </c>
      <c r="L42" s="57" t="s">
        <v>4</v>
      </c>
      <c r="M42" s="60"/>
      <c r="N42" s="57"/>
      <c r="O42" s="57"/>
      <c r="P42" s="61"/>
      <c r="Q42" s="57"/>
      <c r="R42" s="57"/>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5">
        <f>ROUND(total_amount_ba($B$2,$D$2,D42,F42,J42,K42,M42),0)</f>
        <v>22445</v>
      </c>
      <c r="BB42" s="63">
        <f>BA42+SUM(N42:AZ42)</f>
        <v>22445</v>
      </c>
      <c r="BC42" s="64" t="str">
        <f>SpellNumber(L42,BB42)</f>
        <v>INR  Twenty Two Thousand Four Hundred &amp; Forty Five  Only</v>
      </c>
      <c r="HV42" s="21">
        <v>1.29</v>
      </c>
      <c r="HW42" s="21" t="s">
        <v>106</v>
      </c>
      <c r="HX42" s="21" t="s">
        <v>73</v>
      </c>
      <c r="HY42" s="21">
        <v>15</v>
      </c>
      <c r="HZ42" s="22" t="s">
        <v>90</v>
      </c>
      <c r="IA42" s="22">
        <v>1.29</v>
      </c>
      <c r="IB42" s="22" t="s">
        <v>187</v>
      </c>
      <c r="IC42" s="22" t="s">
        <v>73</v>
      </c>
      <c r="ID42" s="22">
        <v>15</v>
      </c>
      <c r="IE42" s="21" t="s">
        <v>165</v>
      </c>
    </row>
    <row r="43" spans="1:238" s="21" customFormat="1" ht="15.75">
      <c r="A43" s="30">
        <v>1.3</v>
      </c>
      <c r="B43" s="70" t="s">
        <v>154</v>
      </c>
      <c r="C43" s="66" t="s">
        <v>74</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HV43" s="21">
        <v>1.3</v>
      </c>
      <c r="HW43" s="21" t="s">
        <v>107</v>
      </c>
      <c r="HX43" s="21" t="s">
        <v>74</v>
      </c>
      <c r="HY43" s="21">
        <v>1</v>
      </c>
      <c r="HZ43" s="22" t="s">
        <v>140</v>
      </c>
      <c r="IA43" s="22">
        <v>1.3</v>
      </c>
      <c r="IB43" s="22" t="s">
        <v>154</v>
      </c>
      <c r="IC43" s="22" t="s">
        <v>74</v>
      </c>
      <c r="ID43" s="22"/>
    </row>
    <row r="44" spans="1:238" s="21" customFormat="1" ht="39.75" customHeight="1">
      <c r="A44" s="30">
        <v>1.31</v>
      </c>
      <c r="B44" s="70" t="s">
        <v>155</v>
      </c>
      <c r="C44" s="66" t="s">
        <v>75</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HV44" s="21">
        <v>1.31</v>
      </c>
      <c r="HW44" s="31" t="s">
        <v>108</v>
      </c>
      <c r="HX44" s="21" t="s">
        <v>75</v>
      </c>
      <c r="HY44" s="21">
        <v>5</v>
      </c>
      <c r="HZ44" s="22" t="s">
        <v>91</v>
      </c>
      <c r="IA44" s="22">
        <v>1.31</v>
      </c>
      <c r="IB44" s="35" t="s">
        <v>155</v>
      </c>
      <c r="IC44" s="22" t="s">
        <v>75</v>
      </c>
      <c r="ID44" s="22"/>
    </row>
    <row r="45" spans="1:239" s="21" customFormat="1" ht="153" customHeight="1">
      <c r="A45" s="30">
        <v>1.32</v>
      </c>
      <c r="B45" s="70" t="s">
        <v>156</v>
      </c>
      <c r="C45" s="66" t="s">
        <v>76</v>
      </c>
      <c r="D45" s="67">
        <v>30</v>
      </c>
      <c r="E45" s="68" t="s">
        <v>164</v>
      </c>
      <c r="F45" s="69">
        <v>1759.83</v>
      </c>
      <c r="G45" s="56"/>
      <c r="H45" s="57"/>
      <c r="I45" s="58" t="s">
        <v>34</v>
      </c>
      <c r="J45" s="59">
        <f>IF(I45="Less(-)",-1,1)</f>
        <v>1</v>
      </c>
      <c r="K45" s="57" t="s">
        <v>35</v>
      </c>
      <c r="L45" s="57" t="s">
        <v>4</v>
      </c>
      <c r="M45" s="60"/>
      <c r="N45" s="57"/>
      <c r="O45" s="57"/>
      <c r="P45" s="61"/>
      <c r="Q45" s="57"/>
      <c r="R45" s="57"/>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5">
        <f>ROUND(total_amount_ba($B$2,$D$2,D45,F45,J45,K45,M45),0)</f>
        <v>52795</v>
      </c>
      <c r="BB45" s="63">
        <f>BA45+SUM(N45:AZ45)</f>
        <v>52795</v>
      </c>
      <c r="BC45" s="64" t="str">
        <f>SpellNumber(L45,BB45)</f>
        <v>INR  Fifty Two Thousand Seven Hundred &amp; Ninety Five  Only</v>
      </c>
      <c r="HV45" s="21">
        <v>1.32</v>
      </c>
      <c r="HW45" s="21" t="s">
        <v>109</v>
      </c>
      <c r="HX45" s="21" t="s">
        <v>76</v>
      </c>
      <c r="HY45" s="21">
        <v>100</v>
      </c>
      <c r="HZ45" s="22" t="s">
        <v>90</v>
      </c>
      <c r="IA45" s="22">
        <v>1.32</v>
      </c>
      <c r="IB45" s="22" t="s">
        <v>156</v>
      </c>
      <c r="IC45" s="22" t="s">
        <v>76</v>
      </c>
      <c r="ID45" s="22">
        <v>30</v>
      </c>
      <c r="IE45" s="21" t="s">
        <v>164</v>
      </c>
    </row>
    <row r="46" spans="1:239" s="21" customFormat="1" ht="24" customHeight="1">
      <c r="A46" s="30">
        <v>1.33</v>
      </c>
      <c r="B46" s="70" t="s">
        <v>157</v>
      </c>
      <c r="C46" s="66" t="s">
        <v>77</v>
      </c>
      <c r="D46" s="67">
        <v>1.5</v>
      </c>
      <c r="E46" s="68" t="s">
        <v>164</v>
      </c>
      <c r="F46" s="69">
        <v>1086.89</v>
      </c>
      <c r="G46" s="56"/>
      <c r="H46" s="57"/>
      <c r="I46" s="58" t="s">
        <v>34</v>
      </c>
      <c r="J46" s="59">
        <f>IF(I46="Less(-)",-1,1)</f>
        <v>1</v>
      </c>
      <c r="K46" s="57" t="s">
        <v>35</v>
      </c>
      <c r="L46" s="57" t="s">
        <v>4</v>
      </c>
      <c r="M46" s="60"/>
      <c r="N46" s="57"/>
      <c r="O46" s="57"/>
      <c r="P46" s="61"/>
      <c r="Q46" s="57"/>
      <c r="R46" s="57"/>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5">
        <f>ROUND(total_amount_ba($B$2,$D$2,D46,F46,J46,K46,M46),0)</f>
        <v>1630</v>
      </c>
      <c r="BB46" s="63">
        <f>BA46+SUM(N46:AZ46)</f>
        <v>1630</v>
      </c>
      <c r="BC46" s="64" t="str">
        <f>SpellNumber(L46,BB46)</f>
        <v>INR  One Thousand Six Hundred &amp; Thirty  Only</v>
      </c>
      <c r="HV46" s="21">
        <v>1.33</v>
      </c>
      <c r="HW46" s="21" t="s">
        <v>110</v>
      </c>
      <c r="HX46" s="21" t="s">
        <v>77</v>
      </c>
      <c r="HZ46" s="22"/>
      <c r="IA46" s="22">
        <v>1.33</v>
      </c>
      <c r="IB46" s="22" t="s">
        <v>157</v>
      </c>
      <c r="IC46" s="22" t="s">
        <v>77</v>
      </c>
      <c r="ID46" s="22">
        <v>1.5</v>
      </c>
      <c r="IE46" s="21" t="s">
        <v>164</v>
      </c>
    </row>
    <row r="47" spans="1:239" s="21" customFormat="1" ht="47.25">
      <c r="A47" s="30">
        <v>1.34</v>
      </c>
      <c r="B47" s="70" t="s">
        <v>188</v>
      </c>
      <c r="C47" s="66" t="s">
        <v>78</v>
      </c>
      <c r="D47" s="67">
        <v>15</v>
      </c>
      <c r="E47" s="68" t="s">
        <v>165</v>
      </c>
      <c r="F47" s="69">
        <v>192.68</v>
      </c>
      <c r="G47" s="56"/>
      <c r="H47" s="57"/>
      <c r="I47" s="58" t="s">
        <v>34</v>
      </c>
      <c r="J47" s="59">
        <f>IF(I47="Less(-)",-1,1)</f>
        <v>1</v>
      </c>
      <c r="K47" s="57" t="s">
        <v>35</v>
      </c>
      <c r="L47" s="57" t="s">
        <v>4</v>
      </c>
      <c r="M47" s="60"/>
      <c r="N47" s="57"/>
      <c r="O47" s="57"/>
      <c r="P47" s="61"/>
      <c r="Q47" s="57"/>
      <c r="R47" s="57"/>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5">
        <f>ROUND(total_amount_ba($B$2,$D$2,D47,F47,J47,K47,M47),0)</f>
        <v>2890</v>
      </c>
      <c r="BB47" s="63">
        <f>BA47+SUM(N47:AZ47)</f>
        <v>2890</v>
      </c>
      <c r="BC47" s="64" t="str">
        <f>SpellNumber(L47,BB47)</f>
        <v>INR  Two Thousand Eight Hundred &amp; Ninety  Only</v>
      </c>
      <c r="HV47" s="21">
        <v>1.34</v>
      </c>
      <c r="HW47" s="21" t="s">
        <v>111</v>
      </c>
      <c r="HX47" s="21" t="s">
        <v>78</v>
      </c>
      <c r="HY47" s="21">
        <v>50</v>
      </c>
      <c r="HZ47" s="22" t="s">
        <v>91</v>
      </c>
      <c r="IA47" s="22">
        <v>1.34</v>
      </c>
      <c r="IB47" s="22" t="s">
        <v>188</v>
      </c>
      <c r="IC47" s="22" t="s">
        <v>78</v>
      </c>
      <c r="ID47" s="22">
        <v>15</v>
      </c>
      <c r="IE47" s="21" t="s">
        <v>165</v>
      </c>
    </row>
    <row r="48" spans="1:239" s="21" customFormat="1" ht="85.5" customHeight="1">
      <c r="A48" s="30">
        <v>1.35</v>
      </c>
      <c r="B48" s="70" t="s">
        <v>158</v>
      </c>
      <c r="C48" s="66" t="s">
        <v>79</v>
      </c>
      <c r="D48" s="67">
        <v>32</v>
      </c>
      <c r="E48" s="68" t="s">
        <v>164</v>
      </c>
      <c r="F48" s="69">
        <v>192.33</v>
      </c>
      <c r="G48" s="56"/>
      <c r="H48" s="57"/>
      <c r="I48" s="58" t="s">
        <v>34</v>
      </c>
      <c r="J48" s="59">
        <f>IF(I48="Less(-)",-1,1)</f>
        <v>1</v>
      </c>
      <c r="K48" s="57" t="s">
        <v>35</v>
      </c>
      <c r="L48" s="57" t="s">
        <v>4</v>
      </c>
      <c r="M48" s="60"/>
      <c r="N48" s="57"/>
      <c r="O48" s="57"/>
      <c r="P48" s="61"/>
      <c r="Q48" s="57"/>
      <c r="R48" s="57"/>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2"/>
      <c r="BA48" s="65">
        <f>ROUND(total_amount_ba($B$2,$D$2,D48,F48,J48,K48,M48),0)</f>
        <v>6155</v>
      </c>
      <c r="BB48" s="63">
        <f>BA48+SUM(N48:AZ48)</f>
        <v>6155</v>
      </c>
      <c r="BC48" s="64" t="str">
        <f>SpellNumber(L48,BB48)</f>
        <v>INR  Six Thousand One Hundred &amp; Fifty Five  Only</v>
      </c>
      <c r="HV48" s="21">
        <v>1.35</v>
      </c>
      <c r="HW48" s="31" t="s">
        <v>112</v>
      </c>
      <c r="HX48" s="21" t="s">
        <v>79</v>
      </c>
      <c r="HZ48" s="22"/>
      <c r="IA48" s="22">
        <v>1.35</v>
      </c>
      <c r="IB48" s="35" t="s">
        <v>158</v>
      </c>
      <c r="IC48" s="22" t="s">
        <v>79</v>
      </c>
      <c r="ID48" s="22">
        <v>32</v>
      </c>
      <c r="IE48" s="21" t="s">
        <v>164</v>
      </c>
    </row>
    <row r="49" spans="1:238" s="21" customFormat="1" ht="163.5" customHeight="1">
      <c r="A49" s="30">
        <v>1.36</v>
      </c>
      <c r="B49" s="70" t="s">
        <v>189</v>
      </c>
      <c r="C49" s="66" t="s">
        <v>80</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HV49" s="21">
        <v>1.36</v>
      </c>
      <c r="HW49" s="21" t="s">
        <v>113</v>
      </c>
      <c r="HX49" s="21" t="s">
        <v>80</v>
      </c>
      <c r="HY49" s="21">
        <v>4</v>
      </c>
      <c r="HZ49" s="22" t="s">
        <v>91</v>
      </c>
      <c r="IA49" s="22">
        <v>1.36</v>
      </c>
      <c r="IB49" s="22" t="s">
        <v>189</v>
      </c>
      <c r="IC49" s="22" t="s">
        <v>80</v>
      </c>
      <c r="ID49" s="22"/>
    </row>
    <row r="50" spans="1:238" s="21" customFormat="1" ht="236.25">
      <c r="A50" s="30">
        <v>1.37</v>
      </c>
      <c r="B50" s="70" t="s">
        <v>190</v>
      </c>
      <c r="C50" s="66" t="s">
        <v>81</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HV50" s="21">
        <v>1.37</v>
      </c>
      <c r="HW50" s="21" t="s">
        <v>114</v>
      </c>
      <c r="HX50" s="21" t="s">
        <v>81</v>
      </c>
      <c r="HY50" s="21">
        <v>4</v>
      </c>
      <c r="HZ50" s="22" t="s">
        <v>91</v>
      </c>
      <c r="IA50" s="22">
        <v>1.37</v>
      </c>
      <c r="IB50" s="22" t="s">
        <v>190</v>
      </c>
      <c r="IC50" s="22" t="s">
        <v>81</v>
      </c>
      <c r="ID50" s="22"/>
    </row>
    <row r="51" spans="1:239" s="21" customFormat="1" ht="47.25" customHeight="1">
      <c r="A51" s="30">
        <v>1.38</v>
      </c>
      <c r="B51" s="70" t="s">
        <v>191</v>
      </c>
      <c r="C51" s="66" t="s">
        <v>124</v>
      </c>
      <c r="D51" s="67">
        <v>15</v>
      </c>
      <c r="E51" s="68" t="s">
        <v>164</v>
      </c>
      <c r="F51" s="69">
        <v>8323.44</v>
      </c>
      <c r="G51" s="56"/>
      <c r="H51" s="57"/>
      <c r="I51" s="58" t="s">
        <v>34</v>
      </c>
      <c r="J51" s="59">
        <f>IF(I51="Less(-)",-1,1)</f>
        <v>1</v>
      </c>
      <c r="K51" s="57" t="s">
        <v>35</v>
      </c>
      <c r="L51" s="57" t="s">
        <v>4</v>
      </c>
      <c r="M51" s="60"/>
      <c r="N51" s="57"/>
      <c r="O51" s="57"/>
      <c r="P51" s="61"/>
      <c r="Q51" s="57"/>
      <c r="R51" s="57"/>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2"/>
      <c r="BA51" s="65">
        <f>ROUND(total_amount_ba($B$2,$D$2,D51,F51,J51,K51,M51),0)</f>
        <v>124852</v>
      </c>
      <c r="BB51" s="63">
        <f>BA51+SUM(N51:AZ51)</f>
        <v>124852</v>
      </c>
      <c r="BC51" s="64" t="str">
        <f>SpellNumber(L51,BB51)</f>
        <v>INR  One Lakh Twenty Four Thousand Eight Hundred &amp; Fifty Two  Only</v>
      </c>
      <c r="HV51" s="21">
        <v>1.38</v>
      </c>
      <c r="HW51" s="31" t="s">
        <v>115</v>
      </c>
      <c r="HX51" s="21" t="s">
        <v>124</v>
      </c>
      <c r="HZ51" s="22"/>
      <c r="IA51" s="22">
        <v>1.38</v>
      </c>
      <c r="IB51" s="22" t="s">
        <v>191</v>
      </c>
      <c r="IC51" s="22" t="s">
        <v>124</v>
      </c>
      <c r="ID51" s="22">
        <v>15</v>
      </c>
      <c r="IE51" s="21" t="s">
        <v>164</v>
      </c>
    </row>
    <row r="52" spans="1:238" s="21" customFormat="1" ht="30" customHeight="1">
      <c r="A52" s="30">
        <v>1.39</v>
      </c>
      <c r="B52" s="70" t="s">
        <v>160</v>
      </c>
      <c r="C52" s="66" t="s">
        <v>125</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HV52" s="21">
        <v>1.39</v>
      </c>
      <c r="HW52" s="31" t="s">
        <v>116</v>
      </c>
      <c r="HX52" s="21" t="s">
        <v>125</v>
      </c>
      <c r="HY52" s="21">
        <v>50</v>
      </c>
      <c r="HZ52" s="22" t="s">
        <v>90</v>
      </c>
      <c r="IA52" s="22">
        <v>1.39</v>
      </c>
      <c r="IB52" s="22" t="s">
        <v>160</v>
      </c>
      <c r="IC52" s="22" t="s">
        <v>125</v>
      </c>
      <c r="ID52" s="22"/>
    </row>
    <row r="53" spans="1:238" s="21" customFormat="1" ht="63">
      <c r="A53" s="30">
        <v>1.4</v>
      </c>
      <c r="B53" s="70" t="s">
        <v>192</v>
      </c>
      <c r="C53" s="66" t="s">
        <v>82</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HV53" s="21">
        <v>1.4</v>
      </c>
      <c r="HW53" s="21" t="s">
        <v>117</v>
      </c>
      <c r="HX53" s="21" t="s">
        <v>82</v>
      </c>
      <c r="HY53" s="21">
        <v>2</v>
      </c>
      <c r="HZ53" s="22" t="s">
        <v>89</v>
      </c>
      <c r="IA53" s="22">
        <v>1.4</v>
      </c>
      <c r="IB53" s="22" t="s">
        <v>192</v>
      </c>
      <c r="IC53" s="22" t="s">
        <v>82</v>
      </c>
      <c r="ID53" s="22"/>
    </row>
    <row r="54" spans="1:239" s="21" customFormat="1" ht="28.5">
      <c r="A54" s="30">
        <v>1.41</v>
      </c>
      <c r="B54" s="70" t="s">
        <v>193</v>
      </c>
      <c r="C54" s="66" t="s">
        <v>83</v>
      </c>
      <c r="D54" s="67">
        <v>20</v>
      </c>
      <c r="E54" s="68" t="s">
        <v>168</v>
      </c>
      <c r="F54" s="69">
        <v>432.35</v>
      </c>
      <c r="G54" s="56"/>
      <c r="H54" s="57"/>
      <c r="I54" s="58" t="s">
        <v>34</v>
      </c>
      <c r="J54" s="59">
        <f>IF(I54="Less(-)",-1,1)</f>
        <v>1</v>
      </c>
      <c r="K54" s="57" t="s">
        <v>35</v>
      </c>
      <c r="L54" s="57" t="s">
        <v>4</v>
      </c>
      <c r="M54" s="60"/>
      <c r="N54" s="57"/>
      <c r="O54" s="57"/>
      <c r="P54" s="61"/>
      <c r="Q54" s="57"/>
      <c r="R54" s="57"/>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5">
        <f>ROUND(total_amount_ba($B$2,$D$2,D54,F54,J54,K54,M54),0)</f>
        <v>8647</v>
      </c>
      <c r="BB54" s="63">
        <f>BA54+SUM(N54:AZ54)</f>
        <v>8647</v>
      </c>
      <c r="BC54" s="64" t="str">
        <f>SpellNumber(L54,BB54)</f>
        <v>INR  Eight Thousand Six Hundred &amp; Forty Seven  Only</v>
      </c>
      <c r="HV54" s="21">
        <v>1.41</v>
      </c>
      <c r="HW54" s="21" t="s">
        <v>118</v>
      </c>
      <c r="HX54" s="21" t="s">
        <v>83</v>
      </c>
      <c r="HY54" s="21">
        <v>5</v>
      </c>
      <c r="HZ54" s="22" t="s">
        <v>53</v>
      </c>
      <c r="IA54" s="22">
        <v>1.41</v>
      </c>
      <c r="IB54" s="22" t="s">
        <v>193</v>
      </c>
      <c r="IC54" s="22" t="s">
        <v>83</v>
      </c>
      <c r="ID54" s="22">
        <v>20</v>
      </c>
      <c r="IE54" s="21" t="s">
        <v>168</v>
      </c>
    </row>
    <row r="55" spans="1:238" s="21" customFormat="1" ht="86.25" customHeight="1">
      <c r="A55" s="30">
        <v>1.42</v>
      </c>
      <c r="B55" s="70" t="s">
        <v>161</v>
      </c>
      <c r="C55" s="66" t="s">
        <v>84</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HV55" s="21">
        <v>1.42</v>
      </c>
      <c r="HW55" s="31" t="s">
        <v>119</v>
      </c>
      <c r="HX55" s="21" t="s">
        <v>84</v>
      </c>
      <c r="HZ55" s="22"/>
      <c r="IA55" s="22">
        <v>1.42</v>
      </c>
      <c r="IB55" s="22" t="s">
        <v>161</v>
      </c>
      <c r="IC55" s="22" t="s">
        <v>84</v>
      </c>
      <c r="ID55" s="22"/>
    </row>
    <row r="56" spans="1:239" s="21" customFormat="1" ht="31.5">
      <c r="A56" s="30">
        <v>1.43</v>
      </c>
      <c r="B56" s="70" t="s">
        <v>162</v>
      </c>
      <c r="C56" s="66" t="s">
        <v>85</v>
      </c>
      <c r="D56" s="67">
        <v>6</v>
      </c>
      <c r="E56" s="68" t="s">
        <v>167</v>
      </c>
      <c r="F56" s="69">
        <v>4900.88</v>
      </c>
      <c r="G56" s="56"/>
      <c r="H56" s="57"/>
      <c r="I56" s="58" t="s">
        <v>34</v>
      </c>
      <c r="J56" s="59">
        <f>IF(I56="Less(-)",-1,1)</f>
        <v>1</v>
      </c>
      <c r="K56" s="57" t="s">
        <v>35</v>
      </c>
      <c r="L56" s="57" t="s">
        <v>4</v>
      </c>
      <c r="M56" s="60"/>
      <c r="N56" s="57"/>
      <c r="O56" s="57"/>
      <c r="P56" s="61"/>
      <c r="Q56" s="57"/>
      <c r="R56" s="57"/>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5">
        <f>ROUND(total_amount_ba($B$2,$D$2,D56,F56,J56,K56,M56),0)</f>
        <v>29405</v>
      </c>
      <c r="BB56" s="63">
        <f>BA56+SUM(N56:AZ56)</f>
        <v>29405</v>
      </c>
      <c r="BC56" s="64" t="str">
        <f>SpellNumber(L56,BB56)</f>
        <v>INR  Twenty Nine Thousand Four Hundred &amp; Five  Only</v>
      </c>
      <c r="HV56" s="21">
        <v>1.43</v>
      </c>
      <c r="HW56" s="21" t="s">
        <v>120</v>
      </c>
      <c r="HX56" s="21" t="s">
        <v>85</v>
      </c>
      <c r="HY56" s="21">
        <v>30</v>
      </c>
      <c r="HZ56" s="22" t="s">
        <v>90</v>
      </c>
      <c r="IA56" s="22">
        <v>1.43</v>
      </c>
      <c r="IB56" s="22" t="s">
        <v>162</v>
      </c>
      <c r="IC56" s="22" t="s">
        <v>85</v>
      </c>
      <c r="ID56" s="22">
        <v>6</v>
      </c>
      <c r="IE56" s="21" t="s">
        <v>167</v>
      </c>
    </row>
    <row r="57" spans="1:238" s="21" customFormat="1" ht="15.75">
      <c r="A57" s="30">
        <v>1.44</v>
      </c>
      <c r="B57" s="70" t="s">
        <v>163</v>
      </c>
      <c r="C57" s="66" t="s">
        <v>86</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4"/>
      <c r="HV57" s="21">
        <v>1.44</v>
      </c>
      <c r="HW57" s="21" t="s">
        <v>121</v>
      </c>
      <c r="HX57" s="21" t="s">
        <v>86</v>
      </c>
      <c r="HY57" s="21">
        <v>30</v>
      </c>
      <c r="HZ57" s="22" t="s">
        <v>90</v>
      </c>
      <c r="IA57" s="22">
        <v>1.44</v>
      </c>
      <c r="IB57" s="22" t="s">
        <v>163</v>
      </c>
      <c r="IC57" s="22" t="s">
        <v>86</v>
      </c>
      <c r="ID57" s="22"/>
    </row>
    <row r="58" spans="1:239" s="21" customFormat="1" ht="409.5">
      <c r="A58" s="30">
        <v>1.45</v>
      </c>
      <c r="B58" s="70" t="s">
        <v>194</v>
      </c>
      <c r="C58" s="66" t="s">
        <v>87</v>
      </c>
      <c r="D58" s="67">
        <v>16.5</v>
      </c>
      <c r="E58" s="68" t="s">
        <v>89</v>
      </c>
      <c r="F58" s="69">
        <v>4985.93</v>
      </c>
      <c r="G58" s="56"/>
      <c r="H58" s="57"/>
      <c r="I58" s="58" t="s">
        <v>34</v>
      </c>
      <c r="J58" s="59">
        <f>IF(I58="Less(-)",-1,1)</f>
        <v>1</v>
      </c>
      <c r="K58" s="57" t="s">
        <v>35</v>
      </c>
      <c r="L58" s="57" t="s">
        <v>4</v>
      </c>
      <c r="M58" s="60"/>
      <c r="N58" s="57"/>
      <c r="O58" s="57"/>
      <c r="P58" s="61"/>
      <c r="Q58" s="57"/>
      <c r="R58" s="57"/>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2"/>
      <c r="BA58" s="65">
        <f>ROUND(total_amount_ba($B$2,$D$2,D58,F58,J58,K58,M58),0)</f>
        <v>82268</v>
      </c>
      <c r="BB58" s="63">
        <f>BA58+SUM(N58:AZ58)</f>
        <v>82268</v>
      </c>
      <c r="BC58" s="64" t="str">
        <f>SpellNumber(L58,BB58)</f>
        <v>INR  Eighty Two Thousand Two Hundred &amp; Sixty Eight  Only</v>
      </c>
      <c r="HV58" s="21">
        <v>1.45</v>
      </c>
      <c r="HW58" s="21" t="s">
        <v>122</v>
      </c>
      <c r="HX58" s="21" t="s">
        <v>87</v>
      </c>
      <c r="HY58" s="21">
        <v>40</v>
      </c>
      <c r="HZ58" s="22" t="s">
        <v>90</v>
      </c>
      <c r="IA58" s="22">
        <v>1.45</v>
      </c>
      <c r="IB58" s="35" t="s">
        <v>194</v>
      </c>
      <c r="IC58" s="22" t="s">
        <v>87</v>
      </c>
      <c r="ID58" s="22">
        <v>16.5</v>
      </c>
      <c r="IE58" s="21" t="s">
        <v>89</v>
      </c>
    </row>
    <row r="59" spans="1:239" s="21" customFormat="1" ht="39" customHeight="1">
      <c r="A59" s="30">
        <v>1.46</v>
      </c>
      <c r="B59" s="70" t="s">
        <v>195</v>
      </c>
      <c r="C59" s="66" t="s">
        <v>88</v>
      </c>
      <c r="D59" s="67">
        <v>110</v>
      </c>
      <c r="E59" s="68" t="s">
        <v>196</v>
      </c>
      <c r="F59" s="69">
        <v>15.78</v>
      </c>
      <c r="G59" s="56"/>
      <c r="H59" s="57"/>
      <c r="I59" s="58" t="s">
        <v>34</v>
      </c>
      <c r="J59" s="59">
        <f>IF(I59="Less(-)",-1,1)</f>
        <v>1</v>
      </c>
      <c r="K59" s="57" t="s">
        <v>35</v>
      </c>
      <c r="L59" s="57" t="s">
        <v>4</v>
      </c>
      <c r="M59" s="60"/>
      <c r="N59" s="57"/>
      <c r="O59" s="57"/>
      <c r="P59" s="61"/>
      <c r="Q59" s="57"/>
      <c r="R59" s="57"/>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2"/>
      <c r="BA59" s="65">
        <f>ROUND(total_amount_ba($B$2,$D$2,D59,F59,J59,K59,M59),0)</f>
        <v>1736</v>
      </c>
      <c r="BB59" s="63">
        <f>BA59+SUM(N59:AZ59)</f>
        <v>1736</v>
      </c>
      <c r="BC59" s="64" t="str">
        <f>SpellNumber(L59,BB59)</f>
        <v>INR  One Thousand Seven Hundred &amp; Thirty Six  Only</v>
      </c>
      <c r="HV59" s="21">
        <v>1.46</v>
      </c>
      <c r="HW59" s="21" t="s">
        <v>123</v>
      </c>
      <c r="HX59" s="21" t="s">
        <v>88</v>
      </c>
      <c r="HY59" s="21">
        <v>5</v>
      </c>
      <c r="HZ59" s="22" t="s">
        <v>141</v>
      </c>
      <c r="IA59" s="22">
        <v>1.46</v>
      </c>
      <c r="IB59" s="35" t="s">
        <v>195</v>
      </c>
      <c r="IC59" s="22" t="s">
        <v>88</v>
      </c>
      <c r="ID59" s="22">
        <v>110</v>
      </c>
      <c r="IE59" s="21" t="s">
        <v>196</v>
      </c>
    </row>
    <row r="60" spans="1:237" ht="28.5">
      <c r="A60" s="47" t="s">
        <v>36</v>
      </c>
      <c r="B60" s="48"/>
      <c r="C60" s="49"/>
      <c r="D60" s="50"/>
      <c r="E60" s="50"/>
      <c r="F60" s="50"/>
      <c r="G60" s="50"/>
      <c r="H60" s="51"/>
      <c r="I60" s="51"/>
      <c r="J60" s="51"/>
      <c r="K60" s="51"/>
      <c r="L60" s="52"/>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29">
        <f>SUM(BA14:BA59)</f>
        <v>938925</v>
      </c>
      <c r="BB60" s="53">
        <f>SUM(BB16:BB59)</f>
        <v>938925</v>
      </c>
      <c r="BC60" s="54" t="str">
        <f>SpellNumber(L60,BB60)</f>
        <v>  Nine Lakh Thirty Eight Thousand Nine Hundred &amp; Twenty Five  Only</v>
      </c>
      <c r="IA60" s="3" t="s">
        <v>36</v>
      </c>
      <c r="IC60" s="3">
        <v>29911889</v>
      </c>
    </row>
    <row r="61" spans="1:237" ht="36.75" customHeight="1">
      <c r="A61" s="36" t="s">
        <v>37</v>
      </c>
      <c r="B61" s="37"/>
      <c r="C61" s="38"/>
      <c r="D61" s="55"/>
      <c r="E61" s="39" t="s">
        <v>42</v>
      </c>
      <c r="F61" s="26"/>
      <c r="G61" s="40"/>
      <c r="H61" s="41"/>
      <c r="I61" s="41"/>
      <c r="J61" s="41"/>
      <c r="K61" s="42"/>
      <c r="L61" s="24"/>
      <c r="M61" s="43"/>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25">
        <f>IF(ISBLANK(F61),0,IF(E61="Excess (+)",ROUND(BA60+(BA60*F61),2),IF(E61="Less (-)",ROUND(BA60+(BA60*F61*(-1)),2),IF(E61="At Par",BA60,0))))</f>
        <v>0</v>
      </c>
      <c r="BB61" s="45">
        <f>ROUND(BA61,0)</f>
        <v>0</v>
      </c>
      <c r="BC61" s="46" t="str">
        <f>SpellNumber($E$2,BB61)</f>
        <v>INR Zero Only</v>
      </c>
      <c r="IA61" s="3" t="s">
        <v>37</v>
      </c>
      <c r="IC61" s="3" t="s">
        <v>143</v>
      </c>
    </row>
    <row r="62" spans="1:237" ht="33.75" customHeight="1">
      <c r="A62" s="23" t="s">
        <v>38</v>
      </c>
      <c r="B62" s="23"/>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IA62" s="3" t="s">
        <v>38</v>
      </c>
      <c r="IC62" s="3" t="s">
        <v>142</v>
      </c>
    </row>
  </sheetData>
  <sheetProtection password="D850" sheet="1"/>
  <autoFilter ref="A11:BC62"/>
  <mergeCells count="34">
    <mergeCell ref="D14:BC14"/>
    <mergeCell ref="D15:BC15"/>
    <mergeCell ref="D19:BC19"/>
    <mergeCell ref="D21:BC21"/>
    <mergeCell ref="D23:BC23"/>
    <mergeCell ref="D24:BC24"/>
    <mergeCell ref="D26:BC26"/>
    <mergeCell ref="D27:BC27"/>
    <mergeCell ref="D29:BC29"/>
    <mergeCell ref="D31:BC31"/>
    <mergeCell ref="D33:BC33"/>
    <mergeCell ref="D34:BC34"/>
    <mergeCell ref="D35:BC35"/>
    <mergeCell ref="D37:BC37"/>
    <mergeCell ref="D38:BC38"/>
    <mergeCell ref="D40:BC40"/>
    <mergeCell ref="D41:BC41"/>
    <mergeCell ref="D43:BC43"/>
    <mergeCell ref="D44:BC44"/>
    <mergeCell ref="D49:BC49"/>
    <mergeCell ref="D50:BC50"/>
    <mergeCell ref="D52:BC52"/>
    <mergeCell ref="D53:BC53"/>
    <mergeCell ref="D55:BC55"/>
    <mergeCell ref="C62:BC62"/>
    <mergeCell ref="D57:BC57"/>
    <mergeCell ref="A1:L1"/>
    <mergeCell ref="A4:BC4"/>
    <mergeCell ref="A5:BC5"/>
    <mergeCell ref="A6:BC6"/>
    <mergeCell ref="A7:BC7"/>
    <mergeCell ref="D13:BC13"/>
    <mergeCell ref="B8:BC8"/>
    <mergeCell ref="A9:BC9"/>
  </mergeCells>
  <dataValidations count="19">
    <dataValidation type="list" allowBlank="1" showErrorMessage="1" sqref="E6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1">
      <formula1>0</formula1>
      <formula2>99.9</formula2>
    </dataValidation>
    <dataValidation type="list" allowBlank="1" showErrorMessage="1" sqref="D13:D15 K16:K18 D19 K20 D21 K22 D23:D24 K25 D26:D27 K28 D29 K30 D31 K32 D33:D35 K36 D37:D38 K39 D40:D41 K42 D43:D44 K45:K48 D49:D50 K51 D52:D53 K54 D55 K56 K58:K59 D5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8 G20:H20 G22:H22 G25:H25 G28:H28 G30:H30 G32:H32 G36:H36 G39:H39 G42:H42 G45:H48 G51:H51 G54:H54 G56:H56 G58:H59">
      <formula1>0</formula1>
      <formula2>999999999999999</formula2>
    </dataValidation>
    <dataValidation allowBlank="1" showInputMessage="1" showErrorMessage="1" promptTitle="Addition / Deduction" prompt="Please Choose the correct One" sqref="J16:J18 J20 J22 J25 J28 J30 J32 J36 J39 J42 J45:J48 J51 J54 J56 J58:J59">
      <formula1>0</formula1>
      <formula2>0</formula2>
    </dataValidation>
    <dataValidation type="list" showErrorMessage="1" sqref="I16:I18 I20 I22 I25 I28 I30 I32 I36 I39 I42 I45:I48 I51 I54 I56 I58:I5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8 N20:O20 N22:O22 N25:O25 N28:O28 N30:O30 N32:O32 N36:O36 N39:O39 N42:O42 N45:O48 N51:O51 N54:O54 N56:O56 N58:O5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R18 R20 R22 R25 R28 R30 R32 R36 R39 R42 R45:R48 R51 R54 R56 R58:R5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Q18 Q20 Q22 Q25 Q28 Q30 Q32 Q36 Q39 Q42 Q45:Q48 Q51 Q54 Q56 Q58:Q5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M18 M20 M22 M25 M28 M30 M32 M36 M39 M42 M45:M48 M51 M54 M56 M58:M59">
      <formula1>0</formula1>
      <formula2>999999999999999</formula2>
    </dataValidation>
    <dataValidation type="decimal" allowBlank="1" showInputMessage="1" showErrorMessage="1" promptTitle="Quantity" prompt="Please enter the Quantity for this item. " errorTitle="Invalid Entry" error="Only Numeric Values are allowed. " sqref="D16:D18 D20 D22 D25 D28 D30 D32 D36 D39 D42 D45:D48 D51 D54 D56 D58:D5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F18 F20 F22 F25 F28 F30 F32 F36 F39 F42 F45:F48 F51 F54 F56 F58:F59">
      <formula1>0</formula1>
      <formula2>999999999999999</formula2>
    </dataValidation>
    <dataValidation type="list" allowBlank="1" showInputMessage="1" showErrorMessage="1" sqref="L62 L53 L54 L55 L56 L57 L13 L14 L15 L16 L17 L18 L19 L20 L21 L22 L23 L24 L25 L26 L27 L28 L29 L30 L31 L32 L33 L34 L35 L36 L37 L38 L39 L40 L41 L42 L43 L44 L45 L46 L47 L48 L49 L50 L51 L52 L59 L58">
      <formula1>"INR"</formula1>
    </dataValidation>
    <dataValidation allowBlank="1" showInputMessage="1" showErrorMessage="1" promptTitle="Itemcode/Make" prompt="Please enter text" sqref="C14:C59">
      <formula1>0</formula1>
      <formula2>0</formula2>
    </dataValidation>
    <dataValidation type="decimal" allowBlank="1" showInputMessage="1" showErrorMessage="1" errorTitle="Invalid Entry" error="Only Numeric Values are allowed. " sqref="A14:A59">
      <formula1>0</formula1>
      <formula2>999999999999999</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1">
      <formula1>IF(E61="Select",-1,IF(E61="At Par",0,0))</formula1>
      <formula2>IF(E61="Select",-1,IF(E61="At Par",0,0.99))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39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2023-08-11T06:25:41Z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