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<sst xmlns="http://schemas.openxmlformats.org/spreadsheetml/2006/main" count="184" uniqueCount="76">
  <si>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</si>
  <si>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</si>
  <si>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</si>
  <si>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</si>
  <si>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</si>
  <si>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</si>
  <si>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</si>
  <si>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</si>
  <si>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</si>
  <si>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</si>
  <si>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</si>
  <si>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</si>
  <si>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</si>
  <si>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</si>
  <si>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</si>
  <si>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</si>
  <si>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</si>
  <si>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</si>
  <si>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</si>
  <si>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</si>
  <si>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</si>
  <si>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</si>
  <si>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</si>
  <si>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</si>
  <si>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</si>
  <si>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</si>
  <si>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</si>
  <si>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</si>
  <si>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</si>
  <si>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</si>
  <si>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</si>
  <si>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</si>
  <si>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</si>
  <si>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</si>
  <si>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</si>
  <si>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</si>
  <si>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</si>
  <si>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</si>
  <si>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</si>
  <si>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</si>
  <si>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</si>
  <si>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</si>
  <si>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</si>
  <si>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</si>
  <si>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</si>
  <si>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</si>
  <si>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</si>
  <si>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</si>
  <si>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</si>
  <si>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</si>
  <si>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</si>
  <si>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</si>
  <si>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</si>
  <si>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</si>
  <si>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</si>
  <si>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Supply &amp; Laying of  25 mm dia, 8Kg / cm², minimum 2.0 mm thick HDPE pipe, ISI mark in following manners as required complete.</t>
  </si>
  <si>
    <t>Direct in ground I/c excavation, sand cushioning, protective covering and refilling the trench etc. as reqd.</t>
  </si>
  <si>
    <t xml:space="preserve"> in Pipe</t>
  </si>
  <si>
    <t>In open duct</t>
  </si>
  <si>
    <t>On surface with MS clamp</t>
  </si>
  <si>
    <t xml:space="preserve">Laying UTP cable enhanced cat 5/cat 6 cable in existing steel conduit pipe/GI pipe/ raceway / RCC pipe as reqd. the cost shall also include numbering of networking wire from room to rack as reqd. (wire will be supplied by dept) </t>
  </si>
  <si>
    <t>Providing and fixing following sizes of PVC casing and capping on surface as reqd.</t>
  </si>
  <si>
    <t>20 x 12 mm</t>
  </si>
  <si>
    <t>25 x 16 mm</t>
  </si>
  <si>
    <t>Providing, laying and fixing following dia G.I. pipe (medium class) in ground complete with G.I. fittings including trenching (75 cm deep)and re-filling etc as required</t>
  </si>
  <si>
    <t>50 mm</t>
  </si>
  <si>
    <t>Mtr.</t>
  </si>
  <si>
    <t>Name of Work: Replacement of defective &amp; damaged underground UTP wire of house No. 470, 472, 480, 4070, 4079 ,659, 666,174 etc. as per enclosed complaints at IIT Kanpur.</t>
  </si>
  <si>
    <t>Tender Inviting Authority: Executive Engineer</t>
  </si>
  <si>
    <t>item6</t>
  </si>
  <si>
    <t>item7</t>
  </si>
  <si>
    <t>item8</t>
  </si>
  <si>
    <t>item9</t>
  </si>
  <si>
    <t>item10</t>
  </si>
  <si>
    <t>item11</t>
  </si>
  <si>
    <t>Contract No:  102 /IWD/ED/ 827       Dated: 08.03.2022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</si>
</sst>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2"/>
      <color indexed="16"/>
      <name val="Arial"/>
      <family val="2"/>
    </font>
    <font>
      <b/>
      <sz val="14"/>
      <color indexed="17"/>
      <name val="Arial"/>
      <family val="2"/>
    </font>
    <font>
      <b/>
      <sz val="11"/>
      <color indexed="16"/>
      <name val="Arial"/>
      <family val="2"/>
    </font>
    <font>
      <sz val="10"/>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2"/>
      <color rgb="FF800000"/>
      <name val="Arial"/>
      <family val="2"/>
    </font>
    <font>
      <b/>
      <sz val="14"/>
      <color theme="6" tint="-0.4999699890613556"/>
      <name val="Arial"/>
      <family val="2"/>
    </font>
    <font>
      <b/>
      <sz val="11"/>
      <color rgb="FF800000"/>
      <name val="Arial"/>
      <family val="2"/>
    </font>
    <font>
      <sz val="10"/>
      <color rgb="FF000000"/>
      <name val="Arial"/>
      <family val="2"/>
    </font>
    <font>
      <sz val="10"/>
      <color theme="1"/>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1">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3"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6" fillId="0" borderId="10" xfId="59" applyNumberFormat="1" applyFont="1" applyFill="1" applyBorder="1" applyAlignment="1">
      <alignment vertical="top" wrapText="1"/>
      <protection/>
    </xf>
    <xf numFmtId="0" fontId="67"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8" fillId="33" borderId="10" xfId="59" applyNumberFormat="1" applyFont="1" applyFill="1" applyBorder="1" applyAlignment="1" applyProtection="1">
      <alignment vertical="center" wrapText="1"/>
      <protection locked="0"/>
    </xf>
    <xf numFmtId="0" fontId="63"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174"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69" fillId="0" borderId="11" xfId="59" applyNumberFormat="1" applyFont="1" applyFill="1" applyBorder="1" applyAlignment="1">
      <alignment vertical="top"/>
      <protection/>
    </xf>
    <xf numFmtId="10" fontId="70"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6" fillId="0" borderId="10" xfId="59" applyNumberFormat="1" applyFont="1" applyFill="1" applyBorder="1" applyAlignment="1">
      <alignment horizontal="center" vertical="top" wrapText="1"/>
      <protection/>
    </xf>
    <xf numFmtId="2" fontId="3" fillId="0" borderId="11" xfId="59" applyNumberFormat="1" applyFont="1" applyFill="1" applyBorder="1" applyAlignment="1">
      <alignment horizontal="center" vertical="top"/>
      <protection/>
    </xf>
    <xf numFmtId="1" fontId="71" fillId="0" borderId="11" xfId="0" applyNumberFormat="1" applyFont="1" applyFill="1" applyBorder="1" applyAlignment="1">
      <alignment horizontal="center" vertical="top"/>
    </xf>
    <xf numFmtId="0" fontId="71" fillId="0" borderId="11" xfId="0" applyFont="1" applyFill="1" applyBorder="1" applyAlignment="1">
      <alignment horizontal="justify" vertical="top" wrapText="1"/>
    </xf>
    <xf numFmtId="173" fontId="11" fillId="0" borderId="11" xfId="0" applyNumberFormat="1" applyFont="1" applyFill="1" applyBorder="1" applyAlignment="1">
      <alignment horizontal="center" vertical="top"/>
    </xf>
    <xf numFmtId="2" fontId="11" fillId="0" borderId="11" xfId="0" applyNumberFormat="1" applyFont="1" applyFill="1" applyBorder="1" applyAlignment="1">
      <alignment horizontal="center" vertical="top" wrapText="1"/>
    </xf>
    <xf numFmtId="173" fontId="71" fillId="0" borderId="11" xfId="0" applyNumberFormat="1" applyFont="1" applyFill="1" applyBorder="1" applyAlignment="1">
      <alignment horizontal="center" vertical="top"/>
    </xf>
    <xf numFmtId="0" fontId="11" fillId="0" borderId="11" xfId="0" applyFont="1" applyFill="1" applyBorder="1" applyAlignment="1">
      <alignment horizontal="justify" vertical="top" wrapText="1"/>
    </xf>
    <xf numFmtId="173" fontId="11" fillId="0" borderId="11" xfId="0" applyNumberFormat="1" applyFont="1" applyFill="1" applyBorder="1" applyAlignment="1">
      <alignment horizontal="center" vertical="top" wrapText="1"/>
    </xf>
    <xf numFmtId="1" fontId="11" fillId="0" borderId="11" xfId="0" applyNumberFormat="1" applyFont="1" applyFill="1" applyBorder="1" applyAlignment="1">
      <alignment horizontal="center" vertical="top" wrapText="1"/>
    </xf>
    <xf numFmtId="0" fontId="72" fillId="0" borderId="11" xfId="0" applyFont="1" applyFill="1" applyBorder="1" applyAlignment="1">
      <alignment horizontal="justify" vertical="top" wrapText="1"/>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27"/>
  <sheetViews>
    <sheetView showGridLines="0" showZeros="0" zoomScale="75" zoomScaleNormal="75" zoomScalePageLayoutView="0" workbookViewId="0" topLeftCell="A1">
      <selection activeCell="D25" sqref="D25"/>
    </sheetView>
  </sheetViews>
  <sheetFormatPr defaultColWidth="9.140625" defaultRowHeight="15"/>
  <cols>
    <col min="1" max="1" width="14.8515625" style="28" customWidth="1"/>
    <col min="2" max="2" width="44.57421875" style="28" customWidth="1"/>
    <col min="3" max="3" width="23.42187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58"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84" t="str">
        <f>B2&amp;" BoQ"</f>
        <v>Percentage BoQ</v>
      </c>
      <c r="B1" s="84"/>
      <c r="C1" s="84"/>
      <c r="D1" s="84"/>
      <c r="E1" s="84"/>
      <c r="F1" s="84"/>
      <c r="G1" s="84"/>
      <c r="H1" s="84"/>
      <c r="I1" s="84"/>
      <c r="J1" s="84"/>
      <c r="K1" s="84"/>
      <c r="L1" s="84"/>
      <c r="O1" s="2"/>
      <c r="P1" s="2"/>
      <c r="Q1" s="3"/>
      <c r="IE1" s="3"/>
      <c r="IF1" s="3"/>
      <c r="IG1" s="3"/>
      <c r="IH1" s="3"/>
      <c r="II1" s="3"/>
    </row>
    <row r="2" spans="1:17" s="1" customFormat="1" ht="25.5" customHeight="1" hidden="1">
      <c r="A2" s="30" t="s">
        <v>3</v>
      </c>
      <c r="B2" s="30" t="s">
        <v>45</v>
      </c>
      <c r="C2" s="30" t="s">
        <v>4</v>
      </c>
      <c r="D2" s="30" t="s">
        <v>5</v>
      </c>
      <c r="E2" s="30"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85" t="s">
        <v>68</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6"/>
      <c r="IF4" s="6"/>
      <c r="IG4" s="6"/>
      <c r="IH4" s="6"/>
      <c r="II4" s="6"/>
    </row>
    <row r="5" spans="1:243" s="5" customFormat="1" ht="30.75" customHeight="1">
      <c r="A5" s="85" t="s">
        <v>67</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6"/>
      <c r="IF5" s="6"/>
      <c r="IG5" s="6"/>
      <c r="IH5" s="6"/>
      <c r="II5" s="6"/>
    </row>
    <row r="6" spans="1:243" s="5" customFormat="1" ht="30.75" customHeight="1">
      <c r="A6" s="85" t="s">
        <v>75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6"/>
      <c r="IF6" s="6"/>
      <c r="IG6" s="6"/>
      <c r="IH6" s="6"/>
      <c r="II6" s="6"/>
    </row>
    <row r="7" spans="1:243" s="5" customFormat="1" ht="29.25" customHeight="1" hidden="1">
      <c r="A7" s="86" t="s">
        <v>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6"/>
      <c r="IF7" s="6"/>
      <c r="IG7" s="6"/>
      <c r="IH7" s="6"/>
      <c r="II7" s="6"/>
    </row>
    <row r="8" spans="1:243" s="7" customFormat="1" ht="58.5" customHeight="1">
      <c r="A8" s="31" t="s">
        <v>51</v>
      </c>
      <c r="B8" s="87"/>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9"/>
      <c r="IE8" s="8"/>
      <c r="IF8" s="8"/>
      <c r="IG8" s="8"/>
      <c r="IH8" s="8"/>
      <c r="II8" s="8"/>
    </row>
    <row r="9" spans="1:243" s="9" customFormat="1" ht="61.5" customHeight="1">
      <c r="A9" s="78" t="s">
        <v>8</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80"/>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7" t="s">
        <v>52</v>
      </c>
      <c r="BB11" s="33" t="s">
        <v>30</v>
      </c>
      <c r="BC11" s="33"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1" customFormat="1" ht="55.5" customHeight="1">
      <c r="A13" s="69">
        <v>1</v>
      </c>
      <c r="B13" s="70" t="s">
        <v>55</v>
      </c>
      <c r="C13" s="34" t="s">
        <v>33</v>
      </c>
      <c r="D13" s="35"/>
      <c r="E13" s="15"/>
      <c r="F13" s="36"/>
      <c r="G13" s="16"/>
      <c r="H13" s="16"/>
      <c r="I13" s="36"/>
      <c r="J13" s="17"/>
      <c r="K13" s="18"/>
      <c r="L13" s="18"/>
      <c r="M13" s="19"/>
      <c r="N13" s="20"/>
      <c r="O13" s="20"/>
      <c r="P13" s="37"/>
      <c r="Q13" s="20"/>
      <c r="R13" s="20"/>
      <c r="S13" s="37"/>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9"/>
      <c r="BB13" s="40"/>
      <c r="BC13" s="41"/>
      <c r="IE13" s="22">
        <v>1</v>
      </c>
      <c r="IF13" s="22" t="s">
        <v>32</v>
      </c>
      <c r="IG13" s="22" t="s">
        <v>33</v>
      </c>
      <c r="IH13" s="22">
        <v>10</v>
      </c>
      <c r="II13" s="22" t="s">
        <v>34</v>
      </c>
    </row>
    <row r="14" spans="1:243" s="21" customFormat="1" ht="52.5" customHeight="1">
      <c r="A14" s="71">
        <v>1.1</v>
      </c>
      <c r="B14" s="70" t="s">
        <v>56</v>
      </c>
      <c r="C14" s="34" t="s">
        <v>39</v>
      </c>
      <c r="D14" s="59">
        <v>385</v>
      </c>
      <c r="E14" s="72" t="s">
        <v>66</v>
      </c>
      <c r="F14" s="68">
        <v>330.56</v>
      </c>
      <c r="G14" s="23"/>
      <c r="H14" s="16"/>
      <c r="I14" s="36" t="s">
        <v>36</v>
      </c>
      <c r="J14" s="17">
        <f>IF(I14="Less(-)",-1,1)</f>
        <v>1</v>
      </c>
      <c r="K14" s="18" t="s">
        <v>46</v>
      </c>
      <c r="L14" s="18" t="s">
        <v>6</v>
      </c>
      <c r="M14" s="42"/>
      <c r="N14" s="23"/>
      <c r="O14" s="23"/>
      <c r="P14" s="43"/>
      <c r="Q14" s="23"/>
      <c r="R14" s="23"/>
      <c r="S14" s="43"/>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60">
        <f>total_amount_ba($B$2,$D$2,D14,F14,J14,K14,M14)</f>
        <v>127265.6</v>
      </c>
      <c r="BB14" s="66">
        <f>BA14+SUM(N14:AZ14)</f>
        <v>127265.6</v>
      </c>
      <c r="BC14" s="41" t="str">
        <f>SpellNumber(L14,BB14)</f>
        <v>INR  One Lakh Twenty Seven Thousand Two Hundred &amp; Sixty Five  and Paise Sixty Only</v>
      </c>
      <c r="IE14" s="22">
        <v>1.01</v>
      </c>
      <c r="IF14" s="22" t="s">
        <v>37</v>
      </c>
      <c r="IG14" s="22" t="s">
        <v>33</v>
      </c>
      <c r="IH14" s="22">
        <v>123.223</v>
      </c>
      <c r="II14" s="22" t="s">
        <v>35</v>
      </c>
    </row>
    <row r="15" spans="1:243" s="21" customFormat="1" ht="28.5">
      <c r="A15" s="73">
        <v>1.2</v>
      </c>
      <c r="B15" s="74" t="s">
        <v>57</v>
      </c>
      <c r="C15" s="34" t="s">
        <v>40</v>
      </c>
      <c r="D15" s="59">
        <v>53</v>
      </c>
      <c r="E15" s="72" t="s">
        <v>66</v>
      </c>
      <c r="F15" s="68">
        <v>49.97</v>
      </c>
      <c r="G15" s="23"/>
      <c r="H15" s="23"/>
      <c r="I15" s="36" t="s">
        <v>36</v>
      </c>
      <c r="J15" s="17">
        <f aca="true" t="shared" si="0" ref="J15:J23">IF(I15="Less(-)",-1,1)</f>
        <v>1</v>
      </c>
      <c r="K15" s="18" t="s">
        <v>46</v>
      </c>
      <c r="L15" s="18" t="s">
        <v>6</v>
      </c>
      <c r="M15" s="44"/>
      <c r="N15" s="23"/>
      <c r="O15" s="23"/>
      <c r="P15" s="43"/>
      <c r="Q15" s="23"/>
      <c r="R15" s="23"/>
      <c r="S15" s="43"/>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60">
        <f aca="true" t="shared" si="1" ref="BA15:BA23">total_amount_ba($B$2,$D$2,D15,F15,J15,K15,M15)</f>
        <v>2648.41</v>
      </c>
      <c r="BB15" s="66">
        <f aca="true" t="shared" si="2" ref="BB15:BB23">BA15+SUM(N15:AZ15)</f>
        <v>2648.41</v>
      </c>
      <c r="BC15" s="41" t="str">
        <f>SpellNumber(L15,BB15)</f>
        <v>INR  Two Thousand Six Hundred &amp; Forty Eight  and Paise Forty One Only</v>
      </c>
      <c r="IE15" s="22">
        <v>1.02</v>
      </c>
      <c r="IF15" s="22" t="s">
        <v>38</v>
      </c>
      <c r="IG15" s="22" t="s">
        <v>39</v>
      </c>
      <c r="IH15" s="22">
        <v>213</v>
      </c>
      <c r="II15" s="22" t="s">
        <v>35</v>
      </c>
    </row>
    <row r="16" spans="1:243" s="21" customFormat="1" ht="39" customHeight="1">
      <c r="A16" s="71">
        <v>1.3</v>
      </c>
      <c r="B16" s="70" t="s">
        <v>58</v>
      </c>
      <c r="C16" s="34" t="s">
        <v>42</v>
      </c>
      <c r="D16" s="59">
        <v>1.6</v>
      </c>
      <c r="E16" s="72" t="s">
        <v>66</v>
      </c>
      <c r="F16" s="68">
        <v>42.96</v>
      </c>
      <c r="G16" s="23"/>
      <c r="H16" s="23"/>
      <c r="I16" s="36" t="s">
        <v>36</v>
      </c>
      <c r="J16" s="17">
        <f t="shared" si="0"/>
        <v>1</v>
      </c>
      <c r="K16" s="18" t="s">
        <v>46</v>
      </c>
      <c r="L16" s="18" t="s">
        <v>6</v>
      </c>
      <c r="M16" s="44"/>
      <c r="N16" s="23"/>
      <c r="O16" s="23"/>
      <c r="P16" s="43"/>
      <c r="Q16" s="23"/>
      <c r="R16" s="23"/>
      <c r="S16" s="43"/>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60">
        <f t="shared" si="1"/>
        <v>68.74</v>
      </c>
      <c r="BB16" s="66">
        <f t="shared" si="2"/>
        <v>68.74</v>
      </c>
      <c r="BC16" s="41" t="str">
        <f>SpellNumber(L16,BB16)</f>
        <v>INR  Sixty Eight and Paise Seventy Four Only</v>
      </c>
      <c r="IE16" s="22">
        <v>2</v>
      </c>
      <c r="IF16" s="22" t="s">
        <v>32</v>
      </c>
      <c r="IG16" s="22" t="s">
        <v>40</v>
      </c>
      <c r="IH16" s="22">
        <v>10</v>
      </c>
      <c r="II16" s="22" t="s">
        <v>35</v>
      </c>
    </row>
    <row r="17" spans="1:243" s="21" customFormat="1" ht="28.5">
      <c r="A17" s="75">
        <v>1.4</v>
      </c>
      <c r="B17" s="70" t="s">
        <v>59</v>
      </c>
      <c r="C17" s="34" t="s">
        <v>43</v>
      </c>
      <c r="D17" s="59">
        <v>4.8</v>
      </c>
      <c r="E17" s="72" t="s">
        <v>66</v>
      </c>
      <c r="F17" s="68">
        <v>56.99</v>
      </c>
      <c r="G17" s="23"/>
      <c r="H17" s="23"/>
      <c r="I17" s="36" t="s">
        <v>36</v>
      </c>
      <c r="J17" s="17">
        <f t="shared" si="0"/>
        <v>1</v>
      </c>
      <c r="K17" s="18" t="s">
        <v>46</v>
      </c>
      <c r="L17" s="18" t="s">
        <v>6</v>
      </c>
      <c r="M17" s="44"/>
      <c r="N17" s="23"/>
      <c r="O17" s="23"/>
      <c r="P17" s="43"/>
      <c r="Q17" s="23"/>
      <c r="R17" s="23"/>
      <c r="S17" s="43"/>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60">
        <f t="shared" si="1"/>
        <v>273.55</v>
      </c>
      <c r="BB17" s="66">
        <f t="shared" si="2"/>
        <v>273.55</v>
      </c>
      <c r="BC17" s="41" t="str">
        <f aca="true" t="shared" si="3" ref="BC17:BC23">SpellNumber(L17,BB17)</f>
        <v>INR  Two Hundred &amp; Seventy Three  and Paise Fifty Five Only</v>
      </c>
      <c r="IE17" s="22">
        <v>3</v>
      </c>
      <c r="IF17" s="22" t="s">
        <v>41</v>
      </c>
      <c r="IG17" s="22" t="s">
        <v>42</v>
      </c>
      <c r="IH17" s="22">
        <v>10</v>
      </c>
      <c r="II17" s="22" t="s">
        <v>35</v>
      </c>
    </row>
    <row r="18" spans="1:243" s="21" customFormat="1" ht="79.5" customHeight="1">
      <c r="A18" s="69">
        <v>2</v>
      </c>
      <c r="B18" s="70" t="s">
        <v>60</v>
      </c>
      <c r="C18" s="34" t="s">
        <v>69</v>
      </c>
      <c r="D18" s="59">
        <v>1107</v>
      </c>
      <c r="E18" s="72" t="s">
        <v>66</v>
      </c>
      <c r="F18" s="68">
        <v>16.66</v>
      </c>
      <c r="G18" s="23"/>
      <c r="H18" s="23"/>
      <c r="I18" s="36" t="s">
        <v>36</v>
      </c>
      <c r="J18" s="17">
        <f t="shared" si="0"/>
        <v>1</v>
      </c>
      <c r="K18" s="18" t="s">
        <v>46</v>
      </c>
      <c r="L18" s="18" t="s">
        <v>6</v>
      </c>
      <c r="M18" s="44"/>
      <c r="N18" s="23"/>
      <c r="O18" s="23"/>
      <c r="P18" s="43"/>
      <c r="Q18" s="23"/>
      <c r="R18" s="23"/>
      <c r="S18" s="43"/>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60">
        <f t="shared" si="1"/>
        <v>18442.62</v>
      </c>
      <c r="BB18" s="66">
        <f t="shared" si="2"/>
        <v>18442.62</v>
      </c>
      <c r="BC18" s="41" t="str">
        <f t="shared" si="3"/>
        <v>INR  Eighteen Thousand Four Hundred &amp; Forty Two  and Paise Sixty Two Only</v>
      </c>
      <c r="IE18" s="22">
        <v>1.01</v>
      </c>
      <c r="IF18" s="22" t="s">
        <v>37</v>
      </c>
      <c r="IG18" s="22" t="s">
        <v>33</v>
      </c>
      <c r="IH18" s="22">
        <v>123.223</v>
      </c>
      <c r="II18" s="22" t="s">
        <v>35</v>
      </c>
    </row>
    <row r="19" spans="1:243" s="21" customFormat="1" ht="38.25" customHeight="1">
      <c r="A19" s="76">
        <v>3</v>
      </c>
      <c r="B19" s="70" t="s">
        <v>61</v>
      </c>
      <c r="C19" s="34" t="s">
        <v>70</v>
      </c>
      <c r="D19" s="35"/>
      <c r="E19" s="15"/>
      <c r="F19" s="36"/>
      <c r="G19" s="16"/>
      <c r="H19" s="16"/>
      <c r="I19" s="36"/>
      <c r="J19" s="17"/>
      <c r="K19" s="18"/>
      <c r="L19" s="18"/>
      <c r="M19" s="19"/>
      <c r="N19" s="20"/>
      <c r="O19" s="20"/>
      <c r="P19" s="37"/>
      <c r="Q19" s="20"/>
      <c r="R19" s="20"/>
      <c r="S19" s="37"/>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9"/>
      <c r="BB19" s="40"/>
      <c r="BC19" s="41"/>
      <c r="IE19" s="22">
        <v>1.02</v>
      </c>
      <c r="IF19" s="22" t="s">
        <v>38</v>
      </c>
      <c r="IG19" s="22" t="s">
        <v>39</v>
      </c>
      <c r="IH19" s="22">
        <v>213</v>
      </c>
      <c r="II19" s="22" t="s">
        <v>35</v>
      </c>
    </row>
    <row r="20" spans="1:243" s="21" customFormat="1" ht="28.5">
      <c r="A20" s="75">
        <v>3.1</v>
      </c>
      <c r="B20" s="70" t="s">
        <v>62</v>
      </c>
      <c r="C20" s="34" t="s">
        <v>71</v>
      </c>
      <c r="D20" s="59">
        <v>25</v>
      </c>
      <c r="E20" s="72" t="s">
        <v>66</v>
      </c>
      <c r="F20" s="68">
        <v>68.32</v>
      </c>
      <c r="G20" s="23"/>
      <c r="H20" s="23"/>
      <c r="I20" s="36" t="s">
        <v>36</v>
      </c>
      <c r="J20" s="17">
        <f t="shared" si="0"/>
        <v>1</v>
      </c>
      <c r="K20" s="18" t="s">
        <v>46</v>
      </c>
      <c r="L20" s="18" t="s">
        <v>6</v>
      </c>
      <c r="M20" s="44"/>
      <c r="N20" s="23"/>
      <c r="O20" s="23"/>
      <c r="P20" s="43"/>
      <c r="Q20" s="23"/>
      <c r="R20" s="23"/>
      <c r="S20" s="43"/>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60">
        <f t="shared" si="1"/>
        <v>1708</v>
      </c>
      <c r="BB20" s="66">
        <f t="shared" si="2"/>
        <v>1708</v>
      </c>
      <c r="BC20" s="41" t="str">
        <f t="shared" si="3"/>
        <v>INR  One Thousand Seven Hundred &amp; Eight  Only</v>
      </c>
      <c r="IE20" s="22">
        <v>2</v>
      </c>
      <c r="IF20" s="22" t="s">
        <v>32</v>
      </c>
      <c r="IG20" s="22" t="s">
        <v>40</v>
      </c>
      <c r="IH20" s="22">
        <v>10</v>
      </c>
      <c r="II20" s="22" t="s">
        <v>35</v>
      </c>
    </row>
    <row r="21" spans="1:243" s="21" customFormat="1" ht="28.5">
      <c r="A21" s="75">
        <v>3.2</v>
      </c>
      <c r="B21" s="70" t="s">
        <v>63</v>
      </c>
      <c r="C21" s="34" t="s">
        <v>72</v>
      </c>
      <c r="D21" s="59">
        <v>25</v>
      </c>
      <c r="E21" s="72" t="s">
        <v>66</v>
      </c>
      <c r="F21" s="68">
        <v>75.4</v>
      </c>
      <c r="G21" s="23"/>
      <c r="H21" s="23"/>
      <c r="I21" s="36" t="s">
        <v>36</v>
      </c>
      <c r="J21" s="17">
        <f t="shared" si="0"/>
        <v>1</v>
      </c>
      <c r="K21" s="18" t="s">
        <v>46</v>
      </c>
      <c r="L21" s="18" t="s">
        <v>6</v>
      </c>
      <c r="M21" s="44"/>
      <c r="N21" s="23"/>
      <c r="O21" s="23"/>
      <c r="P21" s="43"/>
      <c r="Q21" s="23"/>
      <c r="R21" s="23"/>
      <c r="S21" s="43"/>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60">
        <f t="shared" si="1"/>
        <v>1885</v>
      </c>
      <c r="BB21" s="66">
        <f t="shared" si="2"/>
        <v>1885</v>
      </c>
      <c r="BC21" s="41" t="str">
        <f t="shared" si="3"/>
        <v>INR  One Thousand Eight Hundred &amp; Eighty Five  Only</v>
      </c>
      <c r="IE21" s="22">
        <v>3</v>
      </c>
      <c r="IF21" s="22" t="s">
        <v>41</v>
      </c>
      <c r="IG21" s="22" t="s">
        <v>42</v>
      </c>
      <c r="IH21" s="22">
        <v>10</v>
      </c>
      <c r="II21" s="22" t="s">
        <v>35</v>
      </c>
    </row>
    <row r="22" spans="1:243" s="21" customFormat="1" ht="65.25" customHeight="1">
      <c r="A22" s="76">
        <v>4</v>
      </c>
      <c r="B22" s="77" t="s">
        <v>64</v>
      </c>
      <c r="C22" s="34" t="s">
        <v>73</v>
      </c>
      <c r="D22" s="35"/>
      <c r="E22" s="15"/>
      <c r="F22" s="36"/>
      <c r="G22" s="16"/>
      <c r="H22" s="16"/>
      <c r="I22" s="36"/>
      <c r="J22" s="17"/>
      <c r="K22" s="18"/>
      <c r="L22" s="18"/>
      <c r="M22" s="19"/>
      <c r="N22" s="20"/>
      <c r="O22" s="20"/>
      <c r="P22" s="37"/>
      <c r="Q22" s="20"/>
      <c r="R22" s="20"/>
      <c r="S22" s="37"/>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9"/>
      <c r="BB22" s="40"/>
      <c r="BC22" s="41"/>
      <c r="IE22" s="22">
        <v>1.01</v>
      </c>
      <c r="IF22" s="22" t="s">
        <v>37</v>
      </c>
      <c r="IG22" s="22" t="s">
        <v>33</v>
      </c>
      <c r="IH22" s="22">
        <v>123.223</v>
      </c>
      <c r="II22" s="22" t="s">
        <v>35</v>
      </c>
    </row>
    <row r="23" spans="1:243" s="21" customFormat="1" ht="28.5">
      <c r="A23" s="71">
        <v>4.1</v>
      </c>
      <c r="B23" s="77" t="s">
        <v>65</v>
      </c>
      <c r="C23" s="34" t="s">
        <v>74</v>
      </c>
      <c r="D23" s="59">
        <v>53</v>
      </c>
      <c r="E23" s="72" t="s">
        <v>66</v>
      </c>
      <c r="F23" s="68">
        <v>469.97</v>
      </c>
      <c r="G23" s="23"/>
      <c r="H23" s="23"/>
      <c r="I23" s="36" t="s">
        <v>36</v>
      </c>
      <c r="J23" s="17">
        <f t="shared" si="0"/>
        <v>1</v>
      </c>
      <c r="K23" s="18" t="s">
        <v>46</v>
      </c>
      <c r="L23" s="18" t="s">
        <v>6</v>
      </c>
      <c r="M23" s="44"/>
      <c r="N23" s="23"/>
      <c r="O23" s="23"/>
      <c r="P23" s="43"/>
      <c r="Q23" s="23"/>
      <c r="R23" s="23"/>
      <c r="S23" s="43"/>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60">
        <f t="shared" si="1"/>
        <v>24908.41</v>
      </c>
      <c r="BB23" s="66">
        <f t="shared" si="2"/>
        <v>24908.41</v>
      </c>
      <c r="BC23" s="41" t="str">
        <f t="shared" si="3"/>
        <v>INR  Twenty Four Thousand Nine Hundred &amp; Eight  and Paise Forty One Only</v>
      </c>
      <c r="IE23" s="22">
        <v>1.02</v>
      </c>
      <c r="IF23" s="22" t="s">
        <v>38</v>
      </c>
      <c r="IG23" s="22" t="s">
        <v>39</v>
      </c>
      <c r="IH23" s="22">
        <v>213</v>
      </c>
      <c r="II23" s="22" t="s">
        <v>35</v>
      </c>
    </row>
    <row r="24" spans="1:243" s="21" customFormat="1" ht="34.5" customHeight="1">
      <c r="A24" s="45" t="s">
        <v>44</v>
      </c>
      <c r="B24" s="46"/>
      <c r="C24" s="47"/>
      <c r="D24" s="48"/>
      <c r="E24" s="48"/>
      <c r="F24" s="48"/>
      <c r="G24" s="48"/>
      <c r="H24" s="49"/>
      <c r="I24" s="49"/>
      <c r="J24" s="49"/>
      <c r="K24" s="49"/>
      <c r="L24" s="50"/>
      <c r="BA24" s="61">
        <f>SUM(BA13:BA23)</f>
        <v>177200.33</v>
      </c>
      <c r="BB24" s="65">
        <f>SUM(BB13:BB23)</f>
        <v>177200.33</v>
      </c>
      <c r="BC24" s="41" t="str">
        <f>SpellNumber($E$2,BB24)</f>
        <v>INR  One Lakh Seventy Seven Thousand Two Hundred    and Paise Thirty Three Only</v>
      </c>
      <c r="IE24" s="22">
        <v>4</v>
      </c>
      <c r="IF24" s="22" t="s">
        <v>38</v>
      </c>
      <c r="IG24" s="22" t="s">
        <v>43</v>
      </c>
      <c r="IH24" s="22">
        <v>10</v>
      </c>
      <c r="II24" s="22" t="s">
        <v>35</v>
      </c>
    </row>
    <row r="25" spans="1:243" s="26" customFormat="1" ht="33.75" customHeight="1">
      <c r="A25" s="46" t="s">
        <v>48</v>
      </c>
      <c r="B25" s="51"/>
      <c r="C25" s="24"/>
      <c r="D25" s="52"/>
      <c r="E25" s="53" t="s">
        <v>54</v>
      </c>
      <c r="F25" s="63"/>
      <c r="G25" s="54"/>
      <c r="H25" s="25"/>
      <c r="I25" s="25"/>
      <c r="J25" s="25"/>
      <c r="K25" s="55"/>
      <c r="L25" s="56"/>
      <c r="M25" s="57"/>
      <c r="O25" s="21"/>
      <c r="P25" s="21"/>
      <c r="Q25" s="21"/>
      <c r="R25" s="21"/>
      <c r="S25" s="21"/>
      <c r="BA25" s="62">
        <f>IF(ISBLANK(F25),0,IF(E25="Excess (+)",ROUND(BA24+(BA24*F25),2),IF(E25="Less (-)",ROUND(BA24+(BA24*F25*(-1)),2),IF(E25="At Par",BA24,0))))</f>
        <v>0</v>
      </c>
      <c r="BB25" s="64">
        <f>ROUND(BA25,0)</f>
        <v>0</v>
      </c>
      <c r="BC25" s="41" t="str">
        <f>SpellNumber($E$2,BA25)</f>
        <v>INR Zero Only</v>
      </c>
      <c r="IE25" s="27"/>
      <c r="IF25" s="27"/>
      <c r="IG25" s="27"/>
      <c r="IH25" s="27"/>
      <c r="II25" s="27"/>
    </row>
    <row r="26" spans="1:243" s="26" customFormat="1" ht="41.25" customHeight="1">
      <c r="A26" s="45" t="s">
        <v>47</v>
      </c>
      <c r="B26" s="45"/>
      <c r="C26" s="81" t="str">
        <f>SpellNumber($E$2,BA25)</f>
        <v>INR Zero Only</v>
      </c>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3"/>
      <c r="IE26" s="27"/>
      <c r="IF26" s="27"/>
      <c r="IG26" s="27"/>
      <c r="IH26" s="27"/>
      <c r="II26" s="27"/>
    </row>
    <row r="27" spans="3:243" s="12" customFormat="1" ht="15">
      <c r="C27" s="28"/>
      <c r="D27" s="28"/>
      <c r="E27" s="28"/>
      <c r="F27" s="28"/>
      <c r="G27" s="28"/>
      <c r="H27" s="28"/>
      <c r="I27" s="28"/>
      <c r="J27" s="28"/>
      <c r="K27" s="28"/>
      <c r="L27" s="28"/>
      <c r="M27" s="28"/>
      <c r="O27" s="28"/>
      <c r="BA27" s="28"/>
      <c r="BC27" s="28"/>
      <c r="IE27" s="13"/>
      <c r="IF27" s="13"/>
      <c r="IG27" s="13"/>
      <c r="IH27" s="13"/>
      <c r="II27" s="13"/>
    </row>
  </sheetData>
  <sheetProtection password="EEC8" sheet="1" selectLockedCells="1"/>
  <mergeCells count="8">
    <mergeCell ref="A9:BC9"/>
    <mergeCell ref="C26:BC26"/>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5">
      <formula1>IF(E25="Select",-1,IF(E25="At Par",0,0))</formula1>
      <formula2>IF(E25="Select",-1,IF(E25="At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5">
      <formula1>0</formula1>
      <formula2>IF(E25&lt;&gt;"Select",99.9,0)</formula2>
    </dataValidation>
    <dataValidation type="list" allowBlank="1" showInputMessage="1" showErrorMessage="1" sqref="L13 L14 L15 L16 L17 L18 L19 L20 L21 L22 L23">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13:F23 D13:D23">
      <formula1>0</formula1>
      <formula2>999999999999999</formula2>
    </dataValidation>
    <dataValidation allowBlank="1" showInputMessage="1" showErrorMessage="1" promptTitle="Units" prompt="Please enter Units in text" sqref="E13:E23"/>
    <dataValidation type="decimal" allowBlank="1" showInputMessage="1" showErrorMessage="1" promptTitle="Rate Entry" prompt="Please enter the Basic Price in Rupees for this item. " errorTitle="Invaid Entry" error="Only Numeric Values are allowed. " sqref="G13:H2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8 M20:M21 M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3">
      <formula1>0</formula1>
      <formula2>999999999999999</formula2>
    </dataValidation>
    <dataValidation allowBlank="1" showInputMessage="1" showErrorMessage="1" promptTitle="Itemcode/Make" prompt="Please enter text" sqref="C13:C23"/>
    <dataValidation allowBlank="1" showInputMessage="1" showErrorMessage="1" promptTitle="Item Description" prompt="Please enter Item Description in text" sqref="B19:B23"/>
    <dataValidation type="decimal" allowBlank="1" showInputMessage="1" showErrorMessage="1" errorTitle="Invalid Entry" error="Only Numeric Values are allowed. " sqref="A13:A23">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list" showInputMessage="1" showErrorMessage="1" sqref="I13:I23">
      <formula1>"Excess(+), Less(-)"</formula1>
    </dataValidation>
    <dataValidation allowBlank="1" showInputMessage="1" showErrorMessage="1" promptTitle="Addition / Deduction" prompt="Please Choose the correct One" sqref="J13:J23"/>
    <dataValidation type="list" allowBlank="1" showInputMessage="1" showErrorMessage="1" sqref="C2">
      <formula1>"Normal, SingleWindow, Alternate"</formula1>
    </dataValidation>
    <dataValidation type="list" allowBlank="1" showInputMessage="1" showErrorMessage="1" sqref="K13:K23">
      <formula1>"Partial Conversion, Full Conversion"</formula1>
    </dataValidation>
    <dataValidation type="list" allowBlank="1" showInputMessage="1" showErrorMessage="1" sqref="E25">
      <formula1>"Select, Excess (+), Less (-)"</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0" t="s">
        <v>2</v>
      </c>
      <c r="F6" s="90"/>
      <c r="G6" s="90"/>
      <c r="H6" s="90"/>
      <c r="I6" s="90"/>
      <c r="J6" s="90"/>
      <c r="K6" s="90"/>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2015-01-07T05:41:29Z</cp:lastPrinted>
  <dcterms:created xsi:type="dcterms:W3CDTF">2009-01-30T06:42:42Z</dcterms:created>
  <dcterms:modified xsi:type="dcterms:W3CDTF">2022-03-09T06:12:17Z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